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Museoalan kehittäminen\Museoalan kehittäminen\Museotilasto\FRAME\Museotilasto_taidemuseot\"/>
    </mc:Choice>
  </mc:AlternateContent>
  <bookViews>
    <workbookView xWindow="0" yWindow="0" windowWidth="13150" windowHeight="7010" tabRatio="723"/>
  </bookViews>
  <sheets>
    <sheet name="Käynnit 2010-2019" sheetId="11" r:id="rId1"/>
    <sheet name="Käynnit 2019" sheetId="16" r:id="rId2"/>
    <sheet name="Käynnit 2018" sheetId="14" r:id="rId3"/>
    <sheet name="Käynnit 2017" sheetId="13" r:id="rId4"/>
    <sheet name="Käynnit 2016" sheetId="12" r:id="rId5"/>
    <sheet name="Käynnit 2015" sheetId="2" r:id="rId6"/>
    <sheet name="Käynnit 2014" sheetId="3" r:id="rId7"/>
    <sheet name="Käynnit 2013" sheetId="4" r:id="rId8"/>
    <sheet name="Käynnit 2012" sheetId="5" r:id="rId9"/>
    <sheet name="Käynnit 2011" sheetId="6" r:id="rId10"/>
    <sheet name="Käynnit 2010" sheetId="7" r:id="rId11"/>
  </sheets>
  <calcPr calcId="162913"/>
</workbook>
</file>

<file path=xl/calcChain.xml><?xml version="1.0" encoding="utf-8"?>
<calcChain xmlns="http://schemas.openxmlformats.org/spreadsheetml/2006/main">
  <c r="A77" i="16" l="1"/>
  <c r="G77" i="16"/>
  <c r="A76" i="14" l="1"/>
  <c r="F77" i="16"/>
  <c r="E77" i="16"/>
  <c r="G76" i="14" l="1"/>
  <c r="F76" i="14" l="1"/>
  <c r="E76" i="14"/>
  <c r="F72" i="13" l="1"/>
  <c r="G72" i="13"/>
  <c r="A72" i="13" l="1"/>
  <c r="E72" i="13"/>
  <c r="F75" i="7" l="1"/>
  <c r="F75" i="6"/>
  <c r="F75" i="5"/>
  <c r="E74" i="4"/>
  <c r="G74" i="3"/>
  <c r="G74" i="12"/>
  <c r="F74" i="4" l="1"/>
  <c r="F74" i="3"/>
  <c r="G74" i="4"/>
  <c r="F74" i="12" l="1"/>
  <c r="G75" i="6" l="1"/>
  <c r="E75" i="6"/>
  <c r="G74" i="2" l="1"/>
  <c r="E75" i="5" l="1"/>
  <c r="E75" i="7"/>
  <c r="G75" i="7" l="1"/>
  <c r="A75" i="5" l="1"/>
  <c r="G75" i="5"/>
  <c r="E74" i="2" l="1"/>
  <c r="F74" i="2"/>
  <c r="E74" i="12" l="1"/>
  <c r="A74" i="12"/>
  <c r="A75" i="6" l="1"/>
  <c r="A75" i="7" l="1"/>
  <c r="A74" i="4" l="1"/>
  <c r="E74" i="3"/>
  <c r="A74" i="3"/>
  <c r="A74" i="2"/>
</calcChain>
</file>

<file path=xl/sharedStrings.xml><?xml version="1.0" encoding="utf-8"?>
<sst xmlns="http://schemas.openxmlformats.org/spreadsheetml/2006/main" count="2710" uniqueCount="239">
  <si>
    <t>Museokohteen kunta</t>
  </si>
  <si>
    <t>Museokohteen museotyyppi</t>
  </si>
  <si>
    <t>Museokohteet</t>
  </si>
  <si>
    <t>Aboa  Vetus &amp; Ars Nova</t>
  </si>
  <si>
    <t>Turku</t>
  </si>
  <si>
    <t>Yhdistelma</t>
  </si>
  <si>
    <t>Aineen taidemuseo</t>
  </si>
  <si>
    <t>Tornio</t>
  </si>
  <si>
    <t>Taidemuseo</t>
  </si>
  <si>
    <t>Jyväskylä</t>
  </si>
  <si>
    <t>Helsinki</t>
  </si>
  <si>
    <t>Kulttuurihistoriallinen museo</t>
  </si>
  <si>
    <t>Erikoismuseo</t>
  </si>
  <si>
    <t>Hämeenlinna</t>
  </si>
  <si>
    <t>Didrichsenin taidemuseo</t>
  </si>
  <si>
    <t>Tampere</t>
  </si>
  <si>
    <t>EMMA-Espoon modernin taiteen museo</t>
  </si>
  <si>
    <t>Espoo</t>
  </si>
  <si>
    <t>Heinola</t>
  </si>
  <si>
    <t>Hiekan taidemuseo</t>
  </si>
  <si>
    <t>Hyvinkää</t>
  </si>
  <si>
    <t>Tuusula</t>
  </si>
  <si>
    <t>Imatra</t>
  </si>
  <si>
    <t>Mikkeli</t>
  </si>
  <si>
    <t>Joensuun taidemuseo</t>
  </si>
  <si>
    <t>Joensuu</t>
  </si>
  <si>
    <t>Järvenpää</t>
  </si>
  <si>
    <t>Kokkola</t>
  </si>
  <si>
    <t>K.H. Renlundin taidemuseo</t>
  </si>
  <si>
    <t>Kajaani</t>
  </si>
  <si>
    <t>Kajaanin taidemuseo</t>
  </si>
  <si>
    <t>Kemi</t>
  </si>
  <si>
    <t>Kerava</t>
  </si>
  <si>
    <t>Kuopio</t>
  </si>
  <si>
    <t>Kuopion taidemuseo</t>
  </si>
  <si>
    <t>Lahti</t>
  </si>
  <si>
    <t>Lahden taidemuseo</t>
  </si>
  <si>
    <t>Rovaniemi</t>
  </si>
  <si>
    <t>Lapinlahti</t>
  </si>
  <si>
    <t>Lappeenranta</t>
  </si>
  <si>
    <t>Lapua</t>
  </si>
  <si>
    <t>Rauma</t>
  </si>
  <si>
    <t>Teresia ja Rafael Lönnströmin kotimuseo</t>
  </si>
  <si>
    <t>Alajärvi</t>
  </si>
  <si>
    <t>Oulun taidemuseo</t>
  </si>
  <si>
    <t>Oulu</t>
  </si>
  <si>
    <t>Lieksa</t>
  </si>
  <si>
    <t>Kouvola</t>
  </si>
  <si>
    <t>Pori</t>
  </si>
  <si>
    <t>Raision museo Harkko</t>
  </si>
  <si>
    <t>Raisio</t>
  </si>
  <si>
    <t>Rauman Taidemuseo</t>
  </si>
  <si>
    <t>Riihimäki</t>
  </si>
  <si>
    <t>Riihimäen Taidemuseo</t>
  </si>
  <si>
    <t>Rovaniemen taidemuseo</t>
  </si>
  <si>
    <t>Salo</t>
  </si>
  <si>
    <t>Salon taidemuseo Veturitalli</t>
  </si>
  <si>
    <t>Sara Hildénin taidemuseo</t>
  </si>
  <si>
    <t>Mänttä-Vilppula</t>
  </si>
  <si>
    <t>Vantaa</t>
  </si>
  <si>
    <t>Suomen valokuvataiteen museo</t>
  </si>
  <si>
    <t>Särestöniemi-museo</t>
  </si>
  <si>
    <t>Kittilä</t>
  </si>
  <si>
    <t>Turun taidemuseo</t>
  </si>
  <si>
    <t>Uusikaupunki</t>
  </si>
  <si>
    <t>Vaasa</t>
  </si>
  <si>
    <t>Tikanojan taidekoti</t>
  </si>
  <si>
    <t>Vantaan taidemuseo</t>
  </si>
  <si>
    <t>Äänekoski</t>
  </si>
  <si>
    <t>Kaikki käynnit museokohteittain</t>
  </si>
  <si>
    <t>Käynneistä ilmaiskäynnit museokohteittain</t>
  </si>
  <si>
    <t>..</t>
  </si>
  <si>
    <t>Lisenssi: Creative Commons Nimeä 4.0 Kansainvälinen (CC BY 4.0)</t>
  </si>
  <si>
    <t>Lisenssin url: https://creativecommons.org/licenses/by/4.0/deed.fi</t>
  </si>
  <si>
    <t>Lähde: Museotilasto 2015, Museovirasto</t>
  </si>
  <si>
    <t>Päivitetty: 10.5.2016</t>
  </si>
  <si>
    <t>Maksetut käynnit museokohteittain</t>
  </si>
  <si>
    <t>Ilmaiskäynnit museokohteittain</t>
  </si>
  <si>
    <t>Etelä-Karjalan taidemuseo</t>
  </si>
  <si>
    <t>Pohjanmaan museo - aluetaidemuseo</t>
  </si>
  <si>
    <t>Haettu: 22.2.2017</t>
  </si>
  <si>
    <t>Lähde: Museotilasto 2014, Museovirasto</t>
  </si>
  <si>
    <t>Lähde: Museotilasto 2013, Museovirasto</t>
  </si>
  <si>
    <t>Kävijät museokohteittain</t>
  </si>
  <si>
    <t>Kävijöistä maksaneet kävijät museokohteittain</t>
  </si>
  <si>
    <t>Kävijöistä ilmaiskävijät museokohteittain</t>
  </si>
  <si>
    <t>Keravan Taidemuseo</t>
  </si>
  <si>
    <t>Lähde: Museotilasto 2012, Museovirasto</t>
  </si>
  <si>
    <t>Kävijöistä maksaneita kävijöitä museokohteittain</t>
  </si>
  <si>
    <t>Lähde: Museotilasto 2010, Museovirasto</t>
  </si>
  <si>
    <t>Lähde: Museotilasto 2011, Museovirasto</t>
  </si>
  <si>
    <t>Maksetut käynnit</t>
  </si>
  <si>
    <t>Ilmaiskäynnit</t>
  </si>
  <si>
    <t>Kaikki käynnit</t>
  </si>
  <si>
    <t>Vuosi</t>
  </si>
  <si>
    <t>Kimmo Pyykkö -taidemuseo</t>
  </si>
  <si>
    <t>Kangasala</t>
  </si>
  <si>
    <t>Taidekoti Kirpilä</t>
  </si>
  <si>
    <t>Lähde: Museotilasto 2016, Museovirasto</t>
  </si>
  <si>
    <t>Keskimäärin käyntejä</t>
  </si>
  <si>
    <t>Vastausten lukumäärä</t>
  </si>
  <si>
    <t>Museokohteen maakunta</t>
  </si>
  <si>
    <t>Varsinais-Suomen maakunta</t>
  </si>
  <si>
    <t>Lapin maakunta</t>
  </si>
  <si>
    <t>Uudenmaan maakunta</t>
  </si>
  <si>
    <t>Päijät-Hämeen maakunta</t>
  </si>
  <si>
    <t>Pirkanmaan maakunta</t>
  </si>
  <si>
    <t>Kanta-Hämeen maakunta</t>
  </si>
  <si>
    <t>Etelä-Karjalan maakunta</t>
  </si>
  <si>
    <t>Pohjois-Karjalan maakunta</t>
  </si>
  <si>
    <t>Keski-Suomen maakunta</t>
  </si>
  <si>
    <t>Keski-Pohjanmaan maakunta</t>
  </si>
  <si>
    <t>Kainuun maakunta</t>
  </si>
  <si>
    <t>Pohjois-Savon maakunta</t>
  </si>
  <si>
    <t>Etelä-Pohjanmaan maakunta</t>
  </si>
  <si>
    <t>Satakunnan maakunta</t>
  </si>
  <si>
    <t>Pohjois-Pohjanmaan maakunta</t>
  </si>
  <si>
    <t>Pohjanmaan maakunta</t>
  </si>
  <si>
    <t>Kymenlaakson maakunta</t>
  </si>
  <si>
    <t>Etelä-Savon maakunta</t>
  </si>
  <si>
    <t>PIrkanmaan maakunta</t>
  </si>
  <si>
    <t>* Museotilastossa museokohteella tarkoitetaan yksittäistä museokohdetta, joka on säännöllisesti avoinna yleisölle. Yhden museon hallinnassa saattaa olla useita museokohteita. Museolla sen sijaan tarkoitetaan hallinnollista yksikköä, jonka hallinnon alle saattaa kuulua useita museokohteita.</t>
  </si>
  <si>
    <t xml:space="preserve">* Museotilastossa museokohteella tarkoitetaan yksittäistä museokohdetta, joka on säännöllisesti avoinna yleisölle. Yhden museon hallinnassa saattaa olla useita museokohteita. Museolla sen sijaan tarkoitetaan hallinnollista yksikköä, jonka hallinnon alle saattaa kuulua useita museokohteita. 
</t>
  </si>
  <si>
    <t>Taulukossa museokohteen nimen perässä suluissa on sen museon nimi, johon museokohde kuuluu.</t>
  </si>
  <si>
    <t>Lohrmann-rakennus (Hämeenlinnan taidemuseo)</t>
  </si>
  <si>
    <t>Engel-rakennus (Hämeenlinnan taidemuseo)</t>
  </si>
  <si>
    <t>Galleria Ratamo (Jyväskylän taidemuseo)</t>
  </si>
  <si>
    <t>Ateneumin taidemuseo (Kansallisgalleria)</t>
  </si>
  <si>
    <t>Nykytaiteen museo Kiasma (Kansallisgalleria)</t>
  </si>
  <si>
    <t>Sinebrychoffin taidemuseo (Kansallisgalleria)</t>
  </si>
  <si>
    <t>Heinolan taidemuseo (Heinolan kaupunginmuseo)</t>
  </si>
  <si>
    <t>Hyvinkään taidemuseo (Hyvinkään kaupungin museot)</t>
  </si>
  <si>
    <t>Imatran taidemuseo (Imatran  kaupungin museot)</t>
  </si>
  <si>
    <t>Jyväskylän taidemuseo - Holvi (Jyväskylän taidemuseo)</t>
  </si>
  <si>
    <t>Eemil Halosen museo (Lapinlahden taidemuseo)</t>
  </si>
  <si>
    <t>Lappeenrannan taidemuseo (Lappeenrannan museot)</t>
  </si>
  <si>
    <t>Vihreä makasiini (Lappeenrannan museot)</t>
  </si>
  <si>
    <t>Lapuan Taidemuseo (Lapuan kaupungin museot)</t>
  </si>
  <si>
    <t>Lönnströmin museot</t>
  </si>
  <si>
    <t>Mikkelin taidemuseo (Mikkellin kaupungin museot)</t>
  </si>
  <si>
    <t>Villa Nelimarkka (Nelimarkka-museo)</t>
  </si>
  <si>
    <t>Kuvanveistäjä Eva Ryynäsen taiteilijakoti Paateri (Pielisen museo)</t>
  </si>
  <si>
    <t>Poriginal galleria (Porin taidemuseo)</t>
  </si>
  <si>
    <t>Riihimäen Taidemuseo (Riihimäen kaupungin museot)</t>
  </si>
  <si>
    <t>Gösta (Serlachius-museot)</t>
  </si>
  <si>
    <t>Cygnaeuksen galleria (Kansallismuseo)</t>
  </si>
  <si>
    <t>Muumilaakso (Tampereen taidemuseo)</t>
  </si>
  <si>
    <t>TR1 taidehalli (Tampereen taidemuseo)</t>
  </si>
  <si>
    <t>Wäinö Aaltosen museo (Turun museokeskus)</t>
  </si>
  <si>
    <t>Halosenniemi (Tuusulan museo)</t>
  </si>
  <si>
    <t>Taidekeskus Kasarmi (Tuusulan museo)</t>
  </si>
  <si>
    <t>Liljelundhallin näyttelytila (Uudenkaupungin museo)</t>
  </si>
  <si>
    <t>Kuntsin modernin taiteen museo (Vaasan kaupungin museot)</t>
  </si>
  <si>
    <t>Tikanojan taidekoti (Vaasan kaupungin museot)</t>
  </si>
  <si>
    <t>Vaasan taidehalli (Vaasan kaupungin museot)</t>
  </si>
  <si>
    <t>Äänekosken taidemuseo (Äänekosken kaupunginmuseo)</t>
  </si>
  <si>
    <t>Kluuvin galleria (Helsingin taidemuseo)</t>
  </si>
  <si>
    <t>Taidemuseo Tennispalatsi (Helsingin taidemuseo)</t>
  </si>
  <si>
    <t>Helsingin taidemuseo / Taidemuseo Tennispalatsi</t>
  </si>
  <si>
    <t>K.H. Renlundin taidemuseo (K. H. Renlundin museo)</t>
  </si>
  <si>
    <t>K.H. Renlundin taidemuseo (K.H. Renlundin museo)</t>
  </si>
  <si>
    <t>Lönnströmin taidemuseo (Lönnströmin koti- ja taidemuseo)</t>
  </si>
  <si>
    <t>Teresia ja Rafael Lönnströmin kotimuseo (Lönnströmin koti- ja taidemuseo)</t>
  </si>
  <si>
    <t>Mikkelin taidemuseo (Mikkelin kaupungin museot)</t>
  </si>
  <si>
    <t xml:space="preserve">Etelä-Karjalan taidemuseo </t>
  </si>
  <si>
    <t>Vihreä makasiini (Etelä-Karjalan taidemuseo)</t>
  </si>
  <si>
    <t>Imatran taidemuseo (Imatran kaupungin museot)</t>
  </si>
  <si>
    <t>Taidehalli (Pohjanmaan museo - aluetaidemuseo)</t>
  </si>
  <si>
    <t>Kouvolan taidemuseo Poikilo (Poikilo-museot)</t>
  </si>
  <si>
    <t>Kuntsin modernin taiteen museo (Tikanojan taidekoti)</t>
  </si>
  <si>
    <t>Riihimäen taidemuseo (Riihimäen kaupungin museot)</t>
  </si>
  <si>
    <t>Kouvolan taidemuseo Poikilo (Kouvolan kaupungin museot)</t>
  </si>
  <si>
    <t>Taidemuseo Meilahti /15.6.2012 asti (Helsingin taidemuseo)</t>
  </si>
  <si>
    <t>Ateneumin taidemuseo (Valtion taidemuseo)</t>
  </si>
  <si>
    <t>Nykytaiteen museo Kiasma (Valtion taidemuseo)</t>
  </si>
  <si>
    <t>Sinebrychoffin taidemuseo (Valtion taidemuseo)</t>
  </si>
  <si>
    <t>Kouvolan taidemuseo (Kouvolan kaupungin museot)</t>
  </si>
  <si>
    <t xml:space="preserve">Keravan Taidemuseo </t>
  </si>
  <si>
    <t>Kluuvin galleria (Helsingin kaupungin taidemuseo)</t>
  </si>
  <si>
    <t>Taidemuseo Meilahti /15.6.2012 asti (Helsingin kaupungin taidemuseo)</t>
  </si>
  <si>
    <t>Taidemuseo Tennispalatsi (Helsingin kaupungin taidemuseo)</t>
  </si>
  <si>
    <t xml:space="preserve">Turun taidemuseo </t>
  </si>
  <si>
    <t>Vantaan taidemuseo (Vantaan kaupungin museot)</t>
  </si>
  <si>
    <t>Käynnit taidemuseokohteissa* 2016</t>
  </si>
  <si>
    <t>Haettu: 5.6.2017</t>
  </si>
  <si>
    <t>Taulukossa ovat mukana ne museokohteet, jotka ovat museotyypiltään ensisijaisesti taidemuseoista. Lisäksi mukana on muutama muu museokohde, joiden sisällöt ovat rinnastettavissa taidemuseoihin.</t>
  </si>
  <si>
    <t>Käynnit taidemuseokohteissa* 2015</t>
  </si>
  <si>
    <t>Käynnit taidemuseokohteissa* 2014</t>
  </si>
  <si>
    <t>Käynnit taidemuseokohteissa* 2013</t>
  </si>
  <si>
    <t>Käynnit taidemuseokohteissa* 2012</t>
  </si>
  <si>
    <t>Käynnit taidemuseokohteissa* 2011</t>
  </si>
  <si>
    <t>Käynnit taidemuseokohteissa* 2010</t>
  </si>
  <si>
    <t>Käynneistä maksetut käynnit museokohteittain</t>
  </si>
  <si>
    <t>Amos Andersonin taidemuseo (Amos Andersonin taidemuseo)</t>
  </si>
  <si>
    <t>Järvenpään taidemuseo (Järvenpään taidemuseo)</t>
  </si>
  <si>
    <t>Kemin taidemuseo (Kemin taidemuseo)</t>
  </si>
  <si>
    <t>Taide- ja museokeskus Sinkka (Keravan taide- ja museokeskus Sinkka)</t>
  </si>
  <si>
    <t>Taide- ja museokeskus Sinkka (Keravan taide- ja museokeskus)</t>
  </si>
  <si>
    <t>Lapinlahden taidemuseo (Lapinlahden taidemuseo)</t>
  </si>
  <si>
    <t>Nelimarkka-museo (Nelimarkka-museo)</t>
  </si>
  <si>
    <t xml:space="preserve"> Poikilo museot (Poikilo-museot)</t>
  </si>
  <si>
    <t>Poikilo museot</t>
  </si>
  <si>
    <t>Porin taidemuseo (Porin taidemuseo)</t>
  </si>
  <si>
    <t>Tampereen taidemuseo (Tampereen taidemuseo)</t>
  </si>
  <si>
    <t>Tiedot on kerätty nykytaideorganisaatio Frame Contemporary Art Finlandin
 kuvataiteen tilastointiprojektia varten. Lisätietoja: https://frame-finland.fi/tietoa-alasta/tilastot/</t>
  </si>
  <si>
    <t>HUOM! Vuosien 2010, 2011 ja 2012 maksettujen käyntien ja ilmaiskäyntien summat eivät täysin täsmää kaikkien käyntien kokonaislukuun.</t>
  </si>
  <si>
    <t>Lähde: Museotilasto 2017, Museovirasto</t>
  </si>
  <si>
    <t xml:space="preserve"> Poikilo museot</t>
  </si>
  <si>
    <t>Taidemuseo Eemil</t>
  </si>
  <si>
    <t>Tampereen taidemuseo</t>
  </si>
  <si>
    <t>Äänekosken taidemuseo</t>
  </si>
  <si>
    <t>Helsingin taidemuseo HAM</t>
  </si>
  <si>
    <t>Muumimuseo (Tampereen taidemuseo)</t>
  </si>
  <si>
    <t>Käynnit taidemuseokohteissa* 2017</t>
  </si>
  <si>
    <t>Haettu: 7.6.2018</t>
  </si>
  <si>
    <t>Käynnit taidemuseokohteissa* 2018</t>
  </si>
  <si>
    <t>Villa Gyllenberg</t>
  </si>
  <si>
    <t>Haettu: 28.6.2019</t>
  </si>
  <si>
    <t>Amos Andersonin museo (Amos Rex)</t>
  </si>
  <si>
    <t>Amos Rex (Amos Rex)</t>
  </si>
  <si>
    <t>Villa Väinölä (Nelimarkka-museo)</t>
  </si>
  <si>
    <t>Pienin luku (kaikki käynnit museokohteittain)</t>
  </si>
  <si>
    <t>Suurin luku (kaikki käynnit museokohteittain)</t>
  </si>
  <si>
    <t>Galleria K (Vantaan taidemuseo Artsi)</t>
  </si>
  <si>
    <t>Vantaan taidemuseo Artsi (Vantaan taidemuseo Artsi)</t>
  </si>
  <si>
    <t>Lähde: Museotilasto 2018, Museovirasto</t>
  </si>
  <si>
    <t>Käynnit taidemuseokohteissa* 2010-2019</t>
  </si>
  <si>
    <t>Lähde: Museotilasto 2010-2019, Museovirasto</t>
  </si>
  <si>
    <t xml:space="preserve">K.H. Renlundin museo </t>
  </si>
  <si>
    <t>Orimattilan taidemuseo</t>
  </si>
  <si>
    <t>Orimattila</t>
  </si>
  <si>
    <t>Kuvanveistäjä Eva Ryynäsen taiteilijakoti Paateri</t>
  </si>
  <si>
    <t>Käynnit taidemuseokohteissa* 2019</t>
  </si>
  <si>
    <t>Haettu: 30.6.2020</t>
  </si>
  <si>
    <t>Lähde: Museotilasto 2019, Museovirasto</t>
  </si>
  <si>
    <t>Lahden taidemuseo (Lahden museot)</t>
  </si>
  <si>
    <t>Oulun taidemuseo (Oulun museo- ja tiedekeskus Luuppi)</t>
  </si>
  <si>
    <t>Salon taidemuseo Veturitalli (Salon museot)</t>
  </si>
  <si>
    <t>Taidemuseokohteiden lukumäärä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</si>
</sst>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</font>
    <font>
      <sz val="8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</font>
    <font>
      <b/>
      <sz val="16"/>
      <name val="Arial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76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/>
    <xf numFmtId="14" fontId="1" fillId="0" borderId="0" xfId="0" applyNumberFormat="1" applyFont="1" applyAlignment="1" applyProtection="1">
      <alignment horizontal="left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0" xfId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/>
    <xf numFmtId="3" fontId="0" fillId="0" borderId="0" xfId="0" applyNumberFormat="1"/>
    <xf numFmtId="0" fontId="5" fillId="0" borderId="0" xfId="0" applyFont="1"/>
    <xf numFmtId="0" fontId="0" fillId="0" borderId="0" xfId="0"/>
    <xf numFmtId="0" fontId="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3" fontId="0" fillId="0" borderId="0" xfId="0" applyNumberForma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5" fillId="0" borderId="0" xfId="0" applyNumberFormat="1" applyFont="1"/>
    <xf numFmtId="0" fontId="1" fillId="0" borderId="0" xfId="0" applyFont="1" applyFill="1" applyAlignment="1" applyProtection="1">
      <alignment horizontal="left"/>
      <protection locked="0"/>
    </xf>
    <xf numFmtId="0" fontId="0" fillId="0" borderId="0" xfId="0"/>
    <xf numFmtId="0" fontId="0" fillId="0" borderId="0" xfId="0" applyFill="1"/>
    <xf numFmtId="0" fontId="0" fillId="0" borderId="0" xfId="0"/>
    <xf numFmtId="0" fontId="8" fillId="0" borderId="0" xfId="0" applyFont="1" applyProtection="1">
      <protection locked="0"/>
    </xf>
    <xf numFmtId="0" fontId="0" fillId="0" borderId="0" xfId="0"/>
    <xf numFmtId="10" fontId="0" fillId="0" borderId="0" xfId="0" applyNumberFormat="1"/>
    <xf numFmtId="0" fontId="9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0" fillId="0" borderId="0" xfId="0"/>
    <xf numFmtId="1" fontId="0" fillId="0" borderId="0" xfId="0" applyNumberFormat="1"/>
    <xf numFmtId="0" fontId="0" fillId="0" borderId="0" xfId="0"/>
    <xf numFmtId="0" fontId="1" fillId="0" borderId="0" xfId="0" applyFont="1" applyProtection="1">
      <protection locked="0"/>
    </xf>
    <xf numFmtId="0" fontId="7" fillId="0" borderId="0" xfId="0" applyFont="1"/>
    <xf numFmtId="3" fontId="0" fillId="0" borderId="0" xfId="0" applyNumberFormat="1" applyFill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0" xfId="0" applyFont="1" applyFill="1"/>
    <xf numFmtId="0" fontId="7" fillId="0" borderId="0" xfId="2" applyFont="1" applyFill="1"/>
    <xf numFmtId="0" fontId="7" fillId="0" borderId="0" xfId="2" applyFont="1"/>
    <xf numFmtId="1" fontId="7" fillId="0" borderId="0" xfId="0" applyNumberFormat="1" applyFont="1"/>
    <xf numFmtId="0" fontId="7" fillId="0" borderId="0" xfId="0" applyFont="1" applyAlignment="1">
      <alignment wrapText="1"/>
    </xf>
    <xf numFmtId="0" fontId="10" fillId="0" borderId="3" xfId="0" applyFont="1" applyFill="1" applyBorder="1"/>
    <xf numFmtId="0" fontId="7" fillId="0" borderId="0" xfId="0" applyNumberFormat="1" applyFont="1" applyFill="1"/>
    <xf numFmtId="3" fontId="7" fillId="0" borderId="0" xfId="0" applyNumberFormat="1" applyFont="1"/>
    <xf numFmtId="0" fontId="7" fillId="0" borderId="0" xfId="0" applyNumberFormat="1" applyFont="1"/>
    <xf numFmtId="3" fontId="7" fillId="0" borderId="0" xfId="0" applyNumberFormat="1" applyFont="1" applyFill="1"/>
    <xf numFmtId="0" fontId="0" fillId="0" borderId="0" xfId="0"/>
    <xf numFmtId="0" fontId="7" fillId="0" borderId="0" xfId="0" applyFont="1" applyFill="1" applyAlignment="1">
      <alignment horizontal="right"/>
    </xf>
    <xf numFmtId="0" fontId="0" fillId="0" borderId="0" xfId="0"/>
    <xf numFmtId="0" fontId="7" fillId="0" borderId="0" xfId="0" applyFont="1" applyAlignment="1"/>
    <xf numFmtId="0" fontId="11" fillId="0" borderId="0" xfId="2" applyFont="1" applyFill="1" applyProtection="1">
      <protection locked="0"/>
    </xf>
    <xf numFmtId="0" fontId="12" fillId="0" borderId="0" xfId="2" applyFont="1" applyProtection="1">
      <protection locked="0"/>
    </xf>
    <xf numFmtId="0" fontId="7" fillId="0" borderId="1" xfId="0" applyFont="1" applyFill="1" applyBorder="1" applyAlignment="1">
      <alignment vertical="center" wrapText="1"/>
    </xf>
    <xf numFmtId="0" fontId="10" fillId="2" borderId="0" xfId="0" applyFont="1" applyFill="1" applyAlignment="1"/>
    <xf numFmtId="0" fontId="10" fillId="0" borderId="0" xfId="0" applyFont="1" applyAlignment="1"/>
    <xf numFmtId="0" fontId="0" fillId="0" borderId="0" xfId="0"/>
    <xf numFmtId="3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0" fillId="0" borderId="0" xfId="0"/>
    <xf numFmtId="0" fontId="16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Fill="1"/>
    <xf numFmtId="0" fontId="10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</cellXfs>
  <cellStyles count="3">
    <cellStyle name="Hyperlinkki" xfId="1" builtinId="8"/>
    <cellStyle name="Normaali" xfId="0" builtinId="0"/>
    <cellStyle name="Normaali 2" xfId="2"/>
  </cellStyles>
  <dxfs count="1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ill>
        <patternFill patternType="solid">
          <fgColor rgb="FF000000"/>
          <bgColor rgb="FFDDDDDD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0" name="Taulukko10" displayName="Taulukko10" ref="A10:I20" totalsRowShown="0" headerRowDxfId="19" dataDxfId="18" headerRowBorderDxfId="17">
  <autoFilter ref="A10:I20"/>
  <tableColumns count="9">
    <tableColumn id="1" name="Vuosi" dataDxfId="15" totalsRowDxfId="16"/>
    <tableColumn id="2" name="Taidemuseokohteiden lukumäärä" dataDxfId="13" totalsRowDxfId="14"/>
    <tableColumn id="3" name="Vastausten lukumäärä" dataDxfId="11" totalsRowDxfId="12"/>
    <tableColumn id="4" name="Pienin luku (kaikki käynnit museokohteittain)" dataDxfId="9" totalsRowDxfId="10"/>
    <tableColumn id="5" name="Suurin luku (kaikki käynnit museokohteittain)" dataDxfId="7" totalsRowDxfId="8"/>
    <tableColumn id="6" name="Keskimäärin käyntejä" dataDxfId="5" totalsRowDxfId="6"/>
    <tableColumn id="7" name="Maksetut käynnit"/>
    <tableColumn id="8" name="Ilmaiskäynnit"/>
    <tableColumn id="9" name="Kaikki käynnit" dataDxfId="3" totalsRowDxfId="4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8" name="Taulukko2" displayName="Taulukko2" ref="A10:G75" totalsRowCount="1" headerRowDxfId="61" dataDxfId="59" totalsRowDxfId="57" headerRowBorderDxfId="60" tableBorderDxfId="58">
  <autoFilter ref="A10:G74"/>
  <tableColumns count="7">
    <tableColumn id="1" name="Museokohteet" totalsRowFunction="count" dataDxfId="56" totalsRowDxfId="55"/>
    <tableColumn id="2" name="Museokohteen kunta" dataDxfId="54" totalsRowDxfId="53"/>
    <tableColumn id="8" name="Museokohteen maakunta" dataDxfId="52" totalsRowDxfId="51"/>
    <tableColumn id="3" name="Museokohteen museotyyppi" dataDxfId="50" totalsRowDxfId="49"/>
    <tableColumn id="4" name="Kävijät museokohteittain" totalsRowFunction="sum" dataDxfId="48" totalsRowDxfId="47"/>
    <tableColumn id="7" name="Kävijöistä maksaneita kävijöitä museokohteittain" totalsRowFunction="sum" dataDxfId="46" totalsRowDxfId="45"/>
    <tableColumn id="6" name="Kävijöistä ilmaiskävijät museokohteittain" totalsRowFunction="sum" dataDxfId="44" totalsRowDxfId="43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7" name="Table1" displayName="Table1" ref="A10:G75" totalsRowCount="1" headerRowDxfId="42" dataDxfId="40" totalsRowDxfId="38" headerRowBorderDxfId="41" tableBorderDxfId="39">
  <autoFilter ref="A10:G74"/>
  <tableColumns count="7">
    <tableColumn id="1" name="Museokohteet" totalsRowFunction="count" dataDxfId="37" totalsRowDxfId="36"/>
    <tableColumn id="2" name="Museokohteen kunta" dataDxfId="35" totalsRowDxfId="34"/>
    <tableColumn id="8" name="Museokohteen maakunta" dataDxfId="33" totalsRowDxfId="32"/>
    <tableColumn id="3" name="Museokohteen museotyyppi" dataDxfId="31" totalsRowDxfId="0"/>
    <tableColumn id="4" name="Kävijät museokohteittain" totalsRowFunction="sum" dataDxfId="30" totalsRowDxfId="29"/>
    <tableColumn id="6" name="Kävijöistä maksaneita kävijöitä museokohteittain" totalsRowFunction="sum" dataDxfId="28" totalsRowDxfId="27"/>
    <tableColumn id="5" name="Kävijöistä ilmaiskävijät museokohteittain" totalsRowFunction="sum" dataDxfId="26" totalsRowDxfId="2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1" name="Taulukko14" displayName="Taulukko14" ref="A10:G77" totalsRowCount="1" headerRowDxfId="194" headerRowBorderDxfId="193" tableBorderDxfId="192">
  <autoFilter ref="A10:G76"/>
  <tableColumns count="7">
    <tableColumn id="2" name="Museokohteet" totalsRowFunction="count" dataDxfId="191" totalsRowDxfId="2"/>
    <tableColumn id="3" name="Museokohteen kunta" dataDxfId="190" totalsRowDxfId="24"/>
    <tableColumn id="12" name="Museokohteen maakunta" dataDxfId="189" totalsRowDxfId="23"/>
    <tableColumn id="4" name="Museokohteen museotyyppi" dataDxfId="188" totalsRowDxfId="1"/>
    <tableColumn id="6" name="Maksetut käynnit museokohteittain" totalsRowFunction="sum" dataDxfId="187" totalsRowDxfId="20"/>
    <tableColumn id="8" name="Ilmaiskäynnit museokohteittain" totalsRowFunction="sum" dataDxfId="186" totalsRowDxfId="21"/>
    <tableColumn id="11" name="Kaikki käynnit museokohteittain" totalsRowFunction="sum" dataDxfId="185" totalsRowDxfId="2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ulukko27" displayName="Taulukko27" ref="A10:G76" totalsRowCount="1" headerRowDxfId="184" dataDxfId="182" totalsRowDxfId="180" headerRowBorderDxfId="183" tableBorderDxfId="181">
  <autoFilter ref="A10:G75"/>
  <tableColumns count="7">
    <tableColumn id="3" name="Museokohteet" totalsRowFunction="count" dataDxfId="179" totalsRowDxfId="178"/>
    <tableColumn id="4" name="Museokohteen kunta" dataDxfId="177" totalsRowDxfId="176"/>
    <tableColumn id="1" name="Museokohteen maakunta" dataDxfId="175" totalsRowDxfId="174"/>
    <tableColumn id="5" name="Museokohteen museotyyppi" dataDxfId="173" totalsRowDxfId="172"/>
    <tableColumn id="7" name="Maksetut käynnit museokohteittain" totalsRowFunction="sum" dataDxfId="171" totalsRowDxfId="170"/>
    <tableColumn id="9" name="Ilmaiskäynnit museokohteittain" totalsRowFunction="sum" dataDxfId="169" totalsRowDxfId="168"/>
    <tableColumn id="14" name="Kaikki käynnit museokohteittain" totalsRowFunction="sum" dataDxfId="167" totalsRowDxfId="16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" name="Taulukko1" displayName="Taulukko1" ref="A10:G72" totalsRowCount="1" headerRowDxfId="165" dataDxfId="163" headerRowBorderDxfId="164" tableBorderDxfId="162">
  <autoFilter ref="A10:G71"/>
  <tableColumns count="7">
    <tableColumn id="1" name="Museokohteet" totalsRowFunction="count" dataDxfId="161" totalsRowDxfId="160"/>
    <tableColumn id="2" name="Museokohteen kunta" dataDxfId="159" totalsRowDxfId="158"/>
    <tableColumn id="7" name="Museokohteen maakunta" dataDxfId="157" totalsRowDxfId="156"/>
    <tableColumn id="3" name="Museokohteen museotyyppi" dataDxfId="155" totalsRowDxfId="154"/>
    <tableColumn id="4" name="Maksetut käynnit museokohteittain" totalsRowFunction="sum" dataDxfId="153" totalsRowDxfId="152"/>
    <tableColumn id="5" name="Ilmaiskäynnit museokohteittain" totalsRowFunction="sum" dataDxfId="151" totalsRowDxfId="150"/>
    <tableColumn id="6" name="Kaikki käynnit museokohteittain" totalsRowFunction="sum" dataDxfId="149" totalsRowDxfId="148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9" name="Taulukko9" displayName="Taulukko9" ref="A10:G74" totalsRowCount="1" headerRowDxfId="147" dataDxfId="145" totalsRowDxfId="143" headerRowBorderDxfId="146" tableBorderDxfId="144">
  <autoFilter ref="A10:G73"/>
  <tableColumns count="7">
    <tableColumn id="2" name="Museokohteet" totalsRowFunction="count" dataDxfId="142" totalsRowDxfId="141"/>
    <tableColumn id="7" name="Museokohteen kunta" dataDxfId="140" totalsRowDxfId="139"/>
    <tableColumn id="6" name="Museokohteen maakunta" dataDxfId="138" totalsRowDxfId="137"/>
    <tableColumn id="9" name="Museokohteen museotyyppi" dataDxfId="136" totalsRowDxfId="135"/>
    <tableColumn id="3" name="Maksetut käynnit museokohteittain" totalsRowFunction="sum" dataDxfId="134" totalsRowDxfId="133"/>
    <tableColumn id="4" name="Ilmaiskäynnit museokohteittain" totalsRowFunction="sum" dataDxfId="132" totalsRowDxfId="131"/>
    <tableColumn id="1" name="Kaikki käynnit museokohteittain" totalsRowFunction="sum" dataDxfId="130" totalsRowDxfId="12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3" name="Taulukko3" displayName="Taulukko3" ref="A10:G74" totalsRowCount="1" headerRowDxfId="128" dataDxfId="127" totalsRowDxfId="126">
  <autoFilter ref="A10:G73"/>
  <tableColumns count="7">
    <tableColumn id="1" name="Museokohteet" totalsRowFunction="count" dataDxfId="125" totalsRowDxfId="124"/>
    <tableColumn id="7" name="Museokohteen kunta" dataDxfId="123" totalsRowDxfId="122"/>
    <tableColumn id="3" name="Museokohteen maakunta" dataDxfId="121" totalsRowDxfId="120"/>
    <tableColumn id="8" name="Museokohteen museotyyppi" dataDxfId="119" totalsRowDxfId="118"/>
    <tableColumn id="11" name="Maksetut käynnit museokohteittain" totalsRowFunction="sum" dataDxfId="117" totalsRowDxfId="116"/>
    <tableColumn id="12" name="Ilmaiskäynnit museokohteittain" totalsRowFunction="sum" dataDxfId="115" totalsRowDxfId="114"/>
    <tableColumn id="2" name="Kaikki käynnit museokohteittain" totalsRowFunction="sum" dataDxfId="113" totalsRowDxfId="11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2" name="Taulukko13" displayName="Taulukko13" ref="A10:G74" totalsRowCount="1" headerRowDxfId="111" dataDxfId="109" totalsRowDxfId="107" headerRowBorderDxfId="110" tableBorderDxfId="108">
  <autoFilter ref="A10:G73"/>
  <tableColumns count="7">
    <tableColumn id="1" name="Museokohteet" totalsRowFunction="count" dataDxfId="106" totalsRowDxfId="105"/>
    <tableColumn id="2" name="Museokohteen kunta" dataDxfId="104" totalsRowDxfId="103"/>
    <tableColumn id="8" name="Museokohteen maakunta" dataDxfId="102" totalsRowDxfId="101"/>
    <tableColumn id="3" name="Museokohteen museotyyppi" dataDxfId="100" totalsRowDxfId="99"/>
    <tableColumn id="4" name="Maksetut käynnit museokohteittain" totalsRowFunction="sum" dataDxfId="98" totalsRowDxfId="97"/>
    <tableColumn id="5" name="Ilmaiskäynnit museokohteittain" totalsRowFunction="sum" dataDxfId="96" totalsRowDxfId="95"/>
    <tableColumn id="6" name="Kaikki käynnit museokohteittain" totalsRowFunction="sum" dataDxfId="94" totalsRowDxfId="93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4" name="Taulukko15" displayName="Taulukko15" ref="A10:G74" totalsRowCount="1" headerRowDxfId="92" headerRowBorderDxfId="91" tableBorderDxfId="90">
  <autoFilter ref="A10:G73"/>
  <tableColumns count="7">
    <tableColumn id="1" name="Museokohteet" totalsRowFunction="count" dataDxfId="89"/>
    <tableColumn id="2" name="Museokohteen kunta" dataDxfId="88"/>
    <tableColumn id="8" name="Museokohteen maakunta" dataDxfId="87"/>
    <tableColumn id="3" name="Museokohteen museotyyppi" dataDxfId="86"/>
    <tableColumn id="4" name="Käynneistä maksetut käynnit museokohteittain" totalsRowFunction="sum" dataDxfId="85"/>
    <tableColumn id="7" name="Käynneistä ilmaiskäynnit museokohteittain" totalsRowFunction="sum" dataDxfId="84" totalsRowDxfId="83"/>
    <tableColumn id="6" name="Kaikki käynnit museokohteittain" totalsRowFunction="sum" dataDxfId="82" totalsRowDxfId="8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5" name="Taulukko16" displayName="Taulukko16" ref="A10:G75" totalsRowCount="1" headerRowDxfId="80" dataDxfId="78" totalsRowDxfId="76" headerRowBorderDxfId="79" tableBorderDxfId="77">
  <autoFilter ref="A10:G74"/>
  <tableColumns count="7">
    <tableColumn id="1" name="Museokohteet" totalsRowFunction="count" dataDxfId="75" totalsRowDxfId="74"/>
    <tableColumn id="2" name="Museokohteen kunta" dataDxfId="73" totalsRowDxfId="72"/>
    <tableColumn id="8" name="Museokohteen maakunta" dataDxfId="71" totalsRowDxfId="70"/>
    <tableColumn id="3" name="Museokohteen museotyyppi" dataDxfId="69" totalsRowDxfId="68"/>
    <tableColumn id="4" name="Kävijät museokohteittain" totalsRowFunction="sum" dataDxfId="67" totalsRowDxfId="66"/>
    <tableColumn id="7" name="Kävijöistä maksaneet kävijät museokohteittain" totalsRowFunction="sum" dataDxfId="65" totalsRowDxfId="64"/>
    <tableColumn id="6" name="Kävijöistä ilmaiskävijät museokohteittain" totalsRowFunction="sum" dataDxfId="63" totalsRowDxfId="6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A6" sqref="A6"/>
    </sheetView>
  </sheetViews>
  <sheetFormatPr defaultRowHeight="14.5" x14ac:dyDescent="0.35"/>
  <cols>
    <col min="1" max="1" width="10.7265625" customWidth="1"/>
    <col min="2" max="2" width="20.6328125" style="16" customWidth="1"/>
    <col min="3" max="3" width="20.6328125" style="13" customWidth="1"/>
    <col min="4" max="5" width="25.6328125" style="16" customWidth="1"/>
    <col min="6" max="6" width="20.6328125" style="16" customWidth="1"/>
    <col min="7" max="9" width="20.6328125" customWidth="1"/>
  </cols>
  <sheetData>
    <row r="1" spans="1:17" ht="15.5" x14ac:dyDescent="0.35">
      <c r="A1" s="9" t="s">
        <v>226</v>
      </c>
      <c r="B1" s="9"/>
    </row>
    <row r="2" spans="1:17" s="16" customFormat="1" x14ac:dyDescent="0.35">
      <c r="A2" s="8" t="s">
        <v>72</v>
      </c>
      <c r="B2" s="8"/>
    </row>
    <row r="3" spans="1:17" s="16" customFormat="1" x14ac:dyDescent="0.35">
      <c r="A3" s="8" t="s">
        <v>73</v>
      </c>
      <c r="B3" s="8"/>
    </row>
    <row r="4" spans="1:17" s="16" customFormat="1" x14ac:dyDescent="0.35">
      <c r="A4" s="8" t="s">
        <v>227</v>
      </c>
      <c r="B4" s="8"/>
    </row>
    <row r="5" spans="1:17" s="16" customFormat="1" x14ac:dyDescent="0.35">
      <c r="A5" s="34"/>
      <c r="B5" s="8"/>
    </row>
    <row r="6" spans="1:17" s="39" customFormat="1" x14ac:dyDescent="0.35">
      <c r="A6" s="23" t="s">
        <v>121</v>
      </c>
      <c r="B6" s="40"/>
    </row>
    <row r="7" spans="1:17" s="39" customFormat="1" x14ac:dyDescent="0.35">
      <c r="A7" s="23" t="s">
        <v>185</v>
      </c>
      <c r="B7" s="40"/>
    </row>
    <row r="8" spans="1:17" s="54" customFormat="1" x14ac:dyDescent="0.35">
      <c r="A8" s="57" t="s">
        <v>204</v>
      </c>
      <c r="B8" s="40"/>
    </row>
    <row r="9" spans="1:17" s="16" customFormat="1" x14ac:dyDescent="0.35"/>
    <row r="10" spans="1:17" s="20" customFormat="1" ht="29" x14ac:dyDescent="0.35">
      <c r="A10" s="19" t="s">
        <v>94</v>
      </c>
      <c r="B10" s="19" t="s">
        <v>238</v>
      </c>
      <c r="C10" s="19" t="s">
        <v>100</v>
      </c>
      <c r="D10" s="19" t="s">
        <v>221</v>
      </c>
      <c r="E10" s="19" t="s">
        <v>222</v>
      </c>
      <c r="F10" s="19" t="s">
        <v>99</v>
      </c>
      <c r="G10" s="19" t="s">
        <v>91</v>
      </c>
      <c r="H10" s="19" t="s">
        <v>92</v>
      </c>
      <c r="I10" s="19" t="s">
        <v>93</v>
      </c>
    </row>
    <row r="11" spans="1:17" x14ac:dyDescent="0.35">
      <c r="A11" s="17">
        <v>2010</v>
      </c>
      <c r="B11" s="22">
        <v>64</v>
      </c>
      <c r="C11" s="24">
        <v>60</v>
      </c>
      <c r="D11" s="24">
        <v>1113</v>
      </c>
      <c r="E11" s="24">
        <v>224659</v>
      </c>
      <c r="F11" s="24">
        <v>23051.45</v>
      </c>
      <c r="G11" s="42">
        <v>632923</v>
      </c>
      <c r="H11" s="42">
        <v>713219</v>
      </c>
      <c r="I11" s="24">
        <v>1383087</v>
      </c>
      <c r="J11" s="26"/>
      <c r="K11" s="14"/>
    </row>
    <row r="12" spans="1:17" x14ac:dyDescent="0.35">
      <c r="A12" s="17">
        <v>2011</v>
      </c>
      <c r="B12" s="22">
        <v>64</v>
      </c>
      <c r="C12" s="24">
        <v>59</v>
      </c>
      <c r="D12" s="24">
        <v>1037</v>
      </c>
      <c r="E12" s="24">
        <v>182154</v>
      </c>
      <c r="F12" s="24">
        <v>23900.762711864405</v>
      </c>
      <c r="G12" s="42">
        <v>630158</v>
      </c>
      <c r="H12" s="42">
        <v>727499</v>
      </c>
      <c r="I12" s="24">
        <v>1410145</v>
      </c>
      <c r="J12" s="15"/>
      <c r="K12" s="14"/>
    </row>
    <row r="13" spans="1:17" x14ac:dyDescent="0.35">
      <c r="A13" s="17">
        <v>2012</v>
      </c>
      <c r="B13" s="25">
        <v>64</v>
      </c>
      <c r="C13" s="24">
        <v>62</v>
      </c>
      <c r="D13" s="24">
        <v>727</v>
      </c>
      <c r="E13" s="24">
        <v>400079</v>
      </c>
      <c r="F13" s="24">
        <v>26134.274193548386</v>
      </c>
      <c r="G13" s="42">
        <v>781419</v>
      </c>
      <c r="H13" s="42">
        <v>814334</v>
      </c>
      <c r="I13" s="24">
        <v>1620325</v>
      </c>
      <c r="J13" s="15"/>
      <c r="K13" s="14"/>
    </row>
    <row r="14" spans="1:17" x14ac:dyDescent="0.35">
      <c r="A14" s="17">
        <v>2013</v>
      </c>
      <c r="B14" s="22">
        <v>63</v>
      </c>
      <c r="C14" s="24">
        <v>62</v>
      </c>
      <c r="D14" s="24">
        <v>782</v>
      </c>
      <c r="E14" s="24">
        <v>261969</v>
      </c>
      <c r="F14" s="24">
        <v>23855.451612903227</v>
      </c>
      <c r="G14" s="24">
        <v>677235</v>
      </c>
      <c r="H14" s="24">
        <v>801803</v>
      </c>
      <c r="I14" s="24">
        <v>1479038</v>
      </c>
      <c r="J14" s="15"/>
      <c r="K14" s="14"/>
    </row>
    <row r="15" spans="1:17" x14ac:dyDescent="0.35">
      <c r="A15" s="17">
        <v>2014</v>
      </c>
      <c r="B15" s="22">
        <v>63</v>
      </c>
      <c r="C15" s="18">
        <v>62</v>
      </c>
      <c r="D15" s="18">
        <v>574</v>
      </c>
      <c r="E15" s="18">
        <v>410173</v>
      </c>
      <c r="F15" s="18">
        <v>27122.274193548386</v>
      </c>
      <c r="G15" s="24">
        <v>821830</v>
      </c>
      <c r="H15" s="24">
        <v>859751</v>
      </c>
      <c r="I15" s="18">
        <v>1681581</v>
      </c>
      <c r="J15" s="15"/>
      <c r="K15" s="14"/>
    </row>
    <row r="16" spans="1:17" x14ac:dyDescent="0.35">
      <c r="A16" s="17">
        <v>2015</v>
      </c>
      <c r="B16" s="22">
        <v>63</v>
      </c>
      <c r="C16" s="18">
        <v>62</v>
      </c>
      <c r="D16" s="18">
        <v>207</v>
      </c>
      <c r="E16" s="18">
        <v>263960</v>
      </c>
      <c r="F16" s="18">
        <v>27526</v>
      </c>
      <c r="G16" s="18">
        <v>856119</v>
      </c>
      <c r="H16" s="18">
        <v>850493</v>
      </c>
      <c r="I16" s="18">
        <v>1706612</v>
      </c>
      <c r="J16" s="15"/>
      <c r="K16" s="14"/>
      <c r="P16" s="14"/>
      <c r="Q16" s="33"/>
    </row>
    <row r="17" spans="1:17" x14ac:dyDescent="0.35">
      <c r="A17" s="17">
        <v>2016</v>
      </c>
      <c r="B17" s="22">
        <v>63</v>
      </c>
      <c r="C17" s="18">
        <v>61</v>
      </c>
      <c r="D17" s="18">
        <v>476</v>
      </c>
      <c r="E17" s="18">
        <v>397198</v>
      </c>
      <c r="F17" s="18">
        <v>35580.229508196724</v>
      </c>
      <c r="G17" s="18">
        <v>1199294</v>
      </c>
      <c r="H17" s="18">
        <v>971100</v>
      </c>
      <c r="I17" s="18">
        <v>2170394</v>
      </c>
      <c r="J17" s="23"/>
      <c r="K17" s="14"/>
      <c r="P17" s="14"/>
      <c r="Q17" s="33"/>
    </row>
    <row r="18" spans="1:17" s="56" customFormat="1" x14ac:dyDescent="0.35">
      <c r="A18" s="65">
        <v>2017</v>
      </c>
      <c r="B18" s="64">
        <v>61</v>
      </c>
      <c r="C18" s="64">
        <v>61</v>
      </c>
      <c r="D18" s="64">
        <v>227</v>
      </c>
      <c r="E18" s="64">
        <v>440834</v>
      </c>
      <c r="F18" s="64">
        <v>37926.934426229505</v>
      </c>
      <c r="G18" s="64">
        <v>1331272</v>
      </c>
      <c r="H18" s="64">
        <v>982271</v>
      </c>
      <c r="I18" s="64">
        <v>2313543</v>
      </c>
      <c r="J18" s="41"/>
      <c r="K18" s="14"/>
      <c r="P18" s="14"/>
      <c r="Q18" s="33"/>
    </row>
    <row r="19" spans="1:17" s="63" customFormat="1" x14ac:dyDescent="0.35">
      <c r="A19" s="65">
        <v>2018</v>
      </c>
      <c r="B19" s="64">
        <v>65</v>
      </c>
      <c r="C19" s="64">
        <v>64</v>
      </c>
      <c r="D19" s="64">
        <v>61</v>
      </c>
      <c r="E19" s="64">
        <v>322912</v>
      </c>
      <c r="F19" s="64">
        <v>36350.734375</v>
      </c>
      <c r="G19" s="64">
        <v>1307195</v>
      </c>
      <c r="H19" s="64">
        <v>1019252</v>
      </c>
      <c r="I19" s="64">
        <v>2326447</v>
      </c>
      <c r="J19" s="41"/>
      <c r="K19" s="14"/>
      <c r="P19" s="14"/>
      <c r="Q19" s="33"/>
    </row>
    <row r="20" spans="1:17" x14ac:dyDescent="0.35">
      <c r="A20" s="68">
        <v>2019</v>
      </c>
      <c r="B20" s="69">
        <v>66</v>
      </c>
      <c r="C20" s="18">
        <v>64</v>
      </c>
      <c r="D20" s="18">
        <v>177</v>
      </c>
      <c r="E20" s="18">
        <v>378509</v>
      </c>
      <c r="F20" s="18">
        <v>41195.8125</v>
      </c>
      <c r="G20" s="64">
        <v>1589724</v>
      </c>
      <c r="H20" s="64">
        <v>1046808</v>
      </c>
      <c r="I20" s="18">
        <v>2636532</v>
      </c>
    </row>
    <row r="22" spans="1:17" x14ac:dyDescent="0.35">
      <c r="A22" s="41" t="s">
        <v>205</v>
      </c>
    </row>
    <row r="23" spans="1:17" x14ac:dyDescent="0.35">
      <c r="A23" s="15"/>
    </row>
    <row r="24" spans="1:17" x14ac:dyDescent="0.35">
      <c r="A24" s="12"/>
    </row>
    <row r="26" spans="1:17" x14ac:dyDescent="0.35">
      <c r="B26" s="30"/>
      <c r="C26" s="15"/>
    </row>
    <row r="27" spans="1:17" x14ac:dyDescent="0.35">
      <c r="B27" s="30"/>
      <c r="C27" s="15"/>
    </row>
    <row r="28" spans="1:17" x14ac:dyDescent="0.35">
      <c r="B28" s="30"/>
      <c r="C28" s="3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A12" sqref="A12"/>
    </sheetView>
  </sheetViews>
  <sheetFormatPr defaultColWidth="9.1796875" defaultRowHeight="14.5" x14ac:dyDescent="0.35"/>
  <cols>
    <col min="1" max="1" width="67.7265625" style="13" customWidth="1"/>
    <col min="2" max="2" width="19.7265625" style="13" bestFit="1" customWidth="1"/>
    <col min="3" max="3" width="24.81640625" style="13" bestFit="1" customWidth="1"/>
    <col min="4" max="4" width="25.1796875" style="13" bestFit="1" customWidth="1"/>
    <col min="5" max="5" width="22.54296875" style="13" bestFit="1" customWidth="1"/>
    <col min="6" max="6" width="27" style="39" bestFit="1" customWidth="1"/>
    <col min="7" max="7" width="20.6328125" style="13" bestFit="1" customWidth="1"/>
    <col min="8" max="16384" width="9.1796875" style="13"/>
  </cols>
  <sheetData>
    <row r="1" spans="1:7" ht="15.5" x14ac:dyDescent="0.35">
      <c r="A1" s="9" t="s">
        <v>190</v>
      </c>
    </row>
    <row r="2" spans="1:7" x14ac:dyDescent="0.35">
      <c r="A2" s="10" t="s">
        <v>72</v>
      </c>
    </row>
    <row r="3" spans="1:7" x14ac:dyDescent="0.35">
      <c r="A3" s="10" t="s">
        <v>73</v>
      </c>
    </row>
    <row r="4" spans="1:7" x14ac:dyDescent="0.35">
      <c r="A4" s="10" t="s">
        <v>90</v>
      </c>
    </row>
    <row r="5" spans="1:7" x14ac:dyDescent="0.35">
      <c r="A5" s="10" t="s">
        <v>80</v>
      </c>
    </row>
    <row r="6" spans="1:7" x14ac:dyDescent="0.35">
      <c r="A6" s="3"/>
    </row>
    <row r="7" spans="1:7" x14ac:dyDescent="0.35">
      <c r="A7" s="35" t="s">
        <v>122</v>
      </c>
    </row>
    <row r="8" spans="1:7" s="32" customFormat="1" x14ac:dyDescent="0.35">
      <c r="A8" s="35" t="s">
        <v>123</v>
      </c>
      <c r="F8" s="39"/>
    </row>
    <row r="9" spans="1:7" s="30" customFormat="1" x14ac:dyDescent="0.35">
      <c r="A9" s="12" t="s">
        <v>185</v>
      </c>
      <c r="F9" s="39"/>
    </row>
    <row r="10" spans="1:7" ht="26.5" x14ac:dyDescent="0.35">
      <c r="A10" s="43" t="s">
        <v>2</v>
      </c>
      <c r="B10" s="43" t="s">
        <v>0</v>
      </c>
      <c r="C10" s="43" t="s">
        <v>101</v>
      </c>
      <c r="D10" s="43" t="s">
        <v>1</v>
      </c>
      <c r="E10" s="43" t="s">
        <v>83</v>
      </c>
      <c r="F10" s="43" t="s">
        <v>88</v>
      </c>
      <c r="G10" s="43" t="s">
        <v>85</v>
      </c>
    </row>
    <row r="11" spans="1:7" x14ac:dyDescent="0.35">
      <c r="A11" s="44" t="s">
        <v>3</v>
      </c>
      <c r="B11" s="44" t="s">
        <v>4</v>
      </c>
      <c r="C11" s="44" t="s">
        <v>102</v>
      </c>
      <c r="D11" s="44" t="s">
        <v>5</v>
      </c>
      <c r="E11" s="53">
        <v>40204</v>
      </c>
      <c r="F11" s="53">
        <v>34591</v>
      </c>
      <c r="G11" s="53">
        <v>5613</v>
      </c>
    </row>
    <row r="12" spans="1:7" x14ac:dyDescent="0.35">
      <c r="A12" s="44" t="s">
        <v>6</v>
      </c>
      <c r="B12" s="44" t="s">
        <v>7</v>
      </c>
      <c r="C12" s="44" t="s">
        <v>103</v>
      </c>
      <c r="D12" s="44" t="s">
        <v>8</v>
      </c>
      <c r="E12" s="44">
        <v>19161</v>
      </c>
      <c r="F12" s="44">
        <v>2200</v>
      </c>
      <c r="G12" s="44">
        <v>16961</v>
      </c>
    </row>
    <row r="13" spans="1:7" x14ac:dyDescent="0.35">
      <c r="A13" s="44" t="s">
        <v>193</v>
      </c>
      <c r="B13" s="41" t="s">
        <v>10</v>
      </c>
      <c r="C13" s="41" t="s">
        <v>104</v>
      </c>
      <c r="D13" s="41" t="s">
        <v>8</v>
      </c>
      <c r="E13" s="41">
        <v>27536</v>
      </c>
      <c r="F13" s="41">
        <v>17580</v>
      </c>
      <c r="G13" s="41">
        <v>9956</v>
      </c>
    </row>
    <row r="14" spans="1:7" x14ac:dyDescent="0.35">
      <c r="A14" s="41" t="s">
        <v>14</v>
      </c>
      <c r="B14" s="41" t="s">
        <v>10</v>
      </c>
      <c r="C14" s="41" t="s">
        <v>104</v>
      </c>
      <c r="D14" s="41" t="s">
        <v>8</v>
      </c>
      <c r="E14" s="41">
        <v>26731</v>
      </c>
      <c r="F14" s="41">
        <v>15928</v>
      </c>
      <c r="G14" s="41">
        <v>10803</v>
      </c>
    </row>
    <row r="15" spans="1:7" x14ac:dyDescent="0.35">
      <c r="A15" s="41" t="s">
        <v>16</v>
      </c>
      <c r="B15" s="41" t="s">
        <v>17</v>
      </c>
      <c r="C15" s="41" t="s">
        <v>104</v>
      </c>
      <c r="D15" s="41" t="s">
        <v>8</v>
      </c>
      <c r="E15" s="41">
        <v>99220</v>
      </c>
      <c r="F15" s="41">
        <v>36657</v>
      </c>
      <c r="G15" s="41">
        <v>62563</v>
      </c>
    </row>
    <row r="16" spans="1:7" x14ac:dyDescent="0.35">
      <c r="A16" s="41" t="s">
        <v>78</v>
      </c>
      <c r="B16" s="41" t="s">
        <v>39</v>
      </c>
      <c r="C16" s="41" t="s">
        <v>108</v>
      </c>
      <c r="D16" s="41" t="s">
        <v>8</v>
      </c>
      <c r="E16" s="41">
        <v>11004</v>
      </c>
      <c r="F16" s="41">
        <v>5052</v>
      </c>
      <c r="G16" s="41">
        <v>5952</v>
      </c>
    </row>
    <row r="17" spans="1:7" x14ac:dyDescent="0.35">
      <c r="A17" s="41" t="s">
        <v>165</v>
      </c>
      <c r="B17" s="41" t="s">
        <v>39</v>
      </c>
      <c r="C17" s="41" t="s">
        <v>108</v>
      </c>
      <c r="D17" s="41" t="s">
        <v>8</v>
      </c>
      <c r="E17" s="41"/>
      <c r="F17" s="41"/>
      <c r="G17" s="41"/>
    </row>
    <row r="18" spans="1:7" x14ac:dyDescent="0.35">
      <c r="A18" s="41" t="s">
        <v>130</v>
      </c>
      <c r="B18" s="41" t="s">
        <v>18</v>
      </c>
      <c r="C18" s="41" t="s">
        <v>105</v>
      </c>
      <c r="D18" s="41" t="s">
        <v>8</v>
      </c>
      <c r="E18" s="41">
        <v>12686</v>
      </c>
      <c r="F18" s="41">
        <v>8131</v>
      </c>
      <c r="G18" s="41">
        <v>4555</v>
      </c>
    </row>
    <row r="19" spans="1:7" x14ac:dyDescent="0.35">
      <c r="A19" s="41" t="s">
        <v>178</v>
      </c>
      <c r="B19" s="41" t="s">
        <v>10</v>
      </c>
      <c r="C19" s="41" t="s">
        <v>104</v>
      </c>
      <c r="D19" s="41" t="s">
        <v>8</v>
      </c>
      <c r="E19" s="41">
        <v>6269</v>
      </c>
      <c r="F19" s="41"/>
      <c r="G19" s="41">
        <v>6269</v>
      </c>
    </row>
    <row r="20" spans="1:7" x14ac:dyDescent="0.35">
      <c r="A20" s="41" t="s">
        <v>179</v>
      </c>
      <c r="B20" s="41" t="s">
        <v>10</v>
      </c>
      <c r="C20" s="41" t="s">
        <v>104</v>
      </c>
      <c r="D20" s="41" t="s">
        <v>8</v>
      </c>
      <c r="E20" s="41">
        <v>17453</v>
      </c>
      <c r="F20" s="41">
        <v>3208</v>
      </c>
      <c r="G20" s="41">
        <v>14245</v>
      </c>
    </row>
    <row r="21" spans="1:7" x14ac:dyDescent="0.35">
      <c r="A21" s="41" t="s">
        <v>180</v>
      </c>
      <c r="B21" s="41" t="s">
        <v>10</v>
      </c>
      <c r="C21" s="41" t="s">
        <v>104</v>
      </c>
      <c r="D21" s="41" t="s">
        <v>8</v>
      </c>
      <c r="E21" s="41">
        <v>90631</v>
      </c>
      <c r="F21" s="41">
        <v>48743</v>
      </c>
      <c r="G21" s="41">
        <v>41888</v>
      </c>
    </row>
    <row r="22" spans="1:7" x14ac:dyDescent="0.35">
      <c r="A22" s="41" t="s">
        <v>19</v>
      </c>
      <c r="B22" s="41" t="s">
        <v>15</v>
      </c>
      <c r="C22" s="41" t="s">
        <v>106</v>
      </c>
      <c r="D22" s="41" t="s">
        <v>5</v>
      </c>
      <c r="E22" s="41">
        <v>2276</v>
      </c>
      <c r="F22" s="41">
        <v>620</v>
      </c>
      <c r="G22" s="41">
        <v>1656</v>
      </c>
    </row>
    <row r="23" spans="1:7" x14ac:dyDescent="0.35">
      <c r="A23" s="41" t="s">
        <v>131</v>
      </c>
      <c r="B23" s="41" t="s">
        <v>20</v>
      </c>
      <c r="C23" s="41" t="s">
        <v>104</v>
      </c>
      <c r="D23" s="41" t="s">
        <v>8</v>
      </c>
      <c r="E23" s="41">
        <v>5895</v>
      </c>
      <c r="F23" s="41">
        <v>1371</v>
      </c>
      <c r="G23" s="41">
        <v>4524</v>
      </c>
    </row>
    <row r="24" spans="1:7" x14ac:dyDescent="0.35">
      <c r="A24" s="41" t="s">
        <v>125</v>
      </c>
      <c r="B24" s="41" t="s">
        <v>13</v>
      </c>
      <c r="C24" s="41" t="s">
        <v>107</v>
      </c>
      <c r="D24" s="41" t="s">
        <v>8</v>
      </c>
      <c r="E24" s="41">
        <v>17311</v>
      </c>
      <c r="F24" s="41">
        <v>14208</v>
      </c>
      <c r="G24" s="41">
        <v>3103</v>
      </c>
    </row>
    <row r="25" spans="1:7" x14ac:dyDescent="0.35">
      <c r="A25" s="41" t="s">
        <v>124</v>
      </c>
      <c r="B25" s="41" t="s">
        <v>13</v>
      </c>
      <c r="C25" s="41" t="s">
        <v>107</v>
      </c>
      <c r="D25" s="41" t="s">
        <v>8</v>
      </c>
      <c r="E25" s="41">
        <v>13893</v>
      </c>
      <c r="F25" s="41">
        <v>10003</v>
      </c>
      <c r="G25" s="41">
        <v>3890</v>
      </c>
    </row>
    <row r="26" spans="1:7" x14ac:dyDescent="0.35">
      <c r="A26" s="41" t="s">
        <v>166</v>
      </c>
      <c r="B26" s="41" t="s">
        <v>22</v>
      </c>
      <c r="C26" s="41" t="s">
        <v>108</v>
      </c>
      <c r="D26" s="41" t="s">
        <v>8</v>
      </c>
      <c r="E26" s="41">
        <v>14001</v>
      </c>
      <c r="F26" s="41"/>
      <c r="G26" s="41">
        <v>14001</v>
      </c>
    </row>
    <row r="27" spans="1:7" x14ac:dyDescent="0.35">
      <c r="A27" s="41" t="s">
        <v>24</v>
      </c>
      <c r="B27" s="41" t="s">
        <v>25</v>
      </c>
      <c r="C27" s="41" t="s">
        <v>109</v>
      </c>
      <c r="D27" s="41" t="s">
        <v>8</v>
      </c>
      <c r="E27" s="41">
        <v>17192</v>
      </c>
      <c r="F27" s="41">
        <v>11252</v>
      </c>
      <c r="G27" s="41">
        <v>5940</v>
      </c>
    </row>
    <row r="28" spans="1:7" x14ac:dyDescent="0.35">
      <c r="A28" s="41" t="s">
        <v>126</v>
      </c>
      <c r="B28" s="41" t="s">
        <v>9</v>
      </c>
      <c r="C28" s="41" t="s">
        <v>110</v>
      </c>
      <c r="D28" s="41" t="s">
        <v>8</v>
      </c>
      <c r="E28" s="41">
        <v>4744</v>
      </c>
      <c r="F28" s="41"/>
      <c r="G28" s="41">
        <v>4744</v>
      </c>
    </row>
    <row r="29" spans="1:7" x14ac:dyDescent="0.35">
      <c r="A29" s="41" t="s">
        <v>133</v>
      </c>
      <c r="B29" s="41" t="s">
        <v>9</v>
      </c>
      <c r="C29" s="41" t="s">
        <v>110</v>
      </c>
      <c r="D29" s="41" t="s">
        <v>8</v>
      </c>
      <c r="E29" s="41">
        <v>23772</v>
      </c>
      <c r="F29" s="41">
        <v>3076</v>
      </c>
      <c r="G29" s="41">
        <v>20696</v>
      </c>
    </row>
    <row r="30" spans="1:7" x14ac:dyDescent="0.35">
      <c r="A30" s="41" t="s">
        <v>194</v>
      </c>
      <c r="B30" s="41" t="s">
        <v>26</v>
      </c>
      <c r="C30" s="41" t="s">
        <v>104</v>
      </c>
      <c r="D30" s="41" t="s">
        <v>8</v>
      </c>
      <c r="E30" s="41">
        <v>4919</v>
      </c>
      <c r="F30" s="41">
        <v>1985</v>
      </c>
      <c r="G30" s="41">
        <v>2934</v>
      </c>
    </row>
    <row r="31" spans="1:7" x14ac:dyDescent="0.35">
      <c r="A31" s="41" t="s">
        <v>28</v>
      </c>
      <c r="B31" s="41" t="s">
        <v>27</v>
      </c>
      <c r="C31" s="41" t="s">
        <v>111</v>
      </c>
      <c r="D31" s="41" t="s">
        <v>8</v>
      </c>
      <c r="E31" s="41"/>
      <c r="F31" s="41"/>
      <c r="G31" s="41"/>
    </row>
    <row r="32" spans="1:7" x14ac:dyDescent="0.35">
      <c r="A32" s="41" t="s">
        <v>30</v>
      </c>
      <c r="B32" s="41" t="s">
        <v>29</v>
      </c>
      <c r="C32" s="41" t="s">
        <v>112</v>
      </c>
      <c r="D32" s="41" t="s">
        <v>8</v>
      </c>
      <c r="E32" s="41">
        <v>12885</v>
      </c>
      <c r="F32" s="41">
        <v>1684</v>
      </c>
      <c r="G32" s="41">
        <v>11201</v>
      </c>
    </row>
    <row r="33" spans="1:7" x14ac:dyDescent="0.35">
      <c r="A33" s="41" t="s">
        <v>173</v>
      </c>
      <c r="B33" s="41" t="s">
        <v>10</v>
      </c>
      <c r="C33" s="41" t="s">
        <v>104</v>
      </c>
      <c r="D33" s="41" t="s">
        <v>8</v>
      </c>
      <c r="E33" s="41">
        <v>178683</v>
      </c>
      <c r="F33" s="41">
        <v>110886</v>
      </c>
      <c r="G33" s="41">
        <v>67797</v>
      </c>
    </row>
    <row r="34" spans="1:7" x14ac:dyDescent="0.35">
      <c r="A34" s="41" t="s">
        <v>174</v>
      </c>
      <c r="B34" s="41" t="s">
        <v>10</v>
      </c>
      <c r="C34" s="41" t="s">
        <v>104</v>
      </c>
      <c r="D34" s="41" t="s">
        <v>8</v>
      </c>
      <c r="E34" s="41">
        <v>182154</v>
      </c>
      <c r="F34" s="41">
        <v>89502</v>
      </c>
      <c r="G34" s="41">
        <v>92652</v>
      </c>
    </row>
    <row r="35" spans="1:7" x14ac:dyDescent="0.35">
      <c r="A35" s="41" t="s">
        <v>175</v>
      </c>
      <c r="B35" s="41" t="s">
        <v>10</v>
      </c>
      <c r="C35" s="41" t="s">
        <v>104</v>
      </c>
      <c r="D35" s="41" t="s">
        <v>8</v>
      </c>
      <c r="E35" s="41">
        <v>25762</v>
      </c>
      <c r="F35" s="41">
        <v>16213</v>
      </c>
      <c r="G35" s="41">
        <v>9549</v>
      </c>
    </row>
    <row r="36" spans="1:7" x14ac:dyDescent="0.35">
      <c r="A36" s="41" t="s">
        <v>195</v>
      </c>
      <c r="B36" s="41" t="s">
        <v>31</v>
      </c>
      <c r="C36" s="41" t="s">
        <v>103</v>
      </c>
      <c r="D36" s="41" t="s">
        <v>8</v>
      </c>
      <c r="E36" s="41">
        <v>18927</v>
      </c>
      <c r="F36" s="41">
        <v>802</v>
      </c>
      <c r="G36" s="41">
        <v>18125</v>
      </c>
    </row>
    <row r="37" spans="1:7" x14ac:dyDescent="0.35">
      <c r="A37" s="41" t="s">
        <v>86</v>
      </c>
      <c r="B37" s="41" t="s">
        <v>32</v>
      </c>
      <c r="C37" s="41" t="s">
        <v>104</v>
      </c>
      <c r="D37" s="41" t="s">
        <v>8</v>
      </c>
      <c r="E37" s="51">
        <v>8780</v>
      </c>
      <c r="F37" s="51">
        <v>3525</v>
      </c>
      <c r="G37" s="51">
        <v>5255</v>
      </c>
    </row>
    <row r="38" spans="1:7" x14ac:dyDescent="0.35">
      <c r="A38" s="41" t="s">
        <v>176</v>
      </c>
      <c r="B38" s="41" t="s">
        <v>47</v>
      </c>
      <c r="C38" s="41" t="s">
        <v>118</v>
      </c>
      <c r="D38" s="41" t="s">
        <v>8</v>
      </c>
      <c r="E38" s="41">
        <v>12804</v>
      </c>
      <c r="F38" s="41">
        <v>3063</v>
      </c>
      <c r="G38" s="41">
        <v>9741</v>
      </c>
    </row>
    <row r="39" spans="1:7" x14ac:dyDescent="0.35">
      <c r="A39" s="41" t="s">
        <v>34</v>
      </c>
      <c r="B39" s="41" t="s">
        <v>33</v>
      </c>
      <c r="C39" s="41" t="s">
        <v>113</v>
      </c>
      <c r="D39" s="41" t="s">
        <v>8</v>
      </c>
      <c r="E39" s="51">
        <v>14293</v>
      </c>
      <c r="F39" s="51">
        <v>2837</v>
      </c>
      <c r="G39" s="51">
        <v>11456</v>
      </c>
    </row>
    <row r="40" spans="1:7" x14ac:dyDescent="0.35">
      <c r="A40" s="41" t="s">
        <v>36</v>
      </c>
      <c r="B40" s="41" t="s">
        <v>35</v>
      </c>
      <c r="C40" s="41" t="s">
        <v>105</v>
      </c>
      <c r="D40" s="41" t="s">
        <v>8</v>
      </c>
      <c r="E40" s="41">
        <v>12138</v>
      </c>
      <c r="F40" s="41">
        <v>7350</v>
      </c>
      <c r="G40" s="41">
        <v>4788</v>
      </c>
    </row>
    <row r="41" spans="1:7" x14ac:dyDescent="0.35">
      <c r="A41" s="41" t="s">
        <v>134</v>
      </c>
      <c r="B41" s="41" t="s">
        <v>38</v>
      </c>
      <c r="C41" s="41" t="s">
        <v>113</v>
      </c>
      <c r="D41" s="41" t="s">
        <v>8</v>
      </c>
      <c r="E41" s="41">
        <v>1945</v>
      </c>
      <c r="F41" s="41">
        <v>1520</v>
      </c>
      <c r="G41" s="41">
        <v>425</v>
      </c>
    </row>
    <row r="42" spans="1:7" x14ac:dyDescent="0.35">
      <c r="A42" s="41" t="s">
        <v>198</v>
      </c>
      <c r="B42" s="41" t="s">
        <v>38</v>
      </c>
      <c r="C42" s="41" t="s">
        <v>113</v>
      </c>
      <c r="D42" s="41" t="s">
        <v>8</v>
      </c>
      <c r="E42" s="41">
        <v>7025</v>
      </c>
      <c r="F42" s="41">
        <v>4176</v>
      </c>
      <c r="G42" s="41">
        <v>2849</v>
      </c>
    </row>
    <row r="43" spans="1:7" x14ac:dyDescent="0.35">
      <c r="A43" s="41" t="s">
        <v>137</v>
      </c>
      <c r="B43" s="41" t="s">
        <v>40</v>
      </c>
      <c r="C43" s="41" t="s">
        <v>114</v>
      </c>
      <c r="D43" s="41" t="s">
        <v>8</v>
      </c>
      <c r="E43" s="41">
        <v>31912</v>
      </c>
      <c r="F43" s="41">
        <v>736</v>
      </c>
      <c r="G43" s="41">
        <v>31176</v>
      </c>
    </row>
    <row r="44" spans="1:7" x14ac:dyDescent="0.35">
      <c r="A44" s="41" t="s">
        <v>161</v>
      </c>
      <c r="B44" s="41" t="s">
        <v>41</v>
      </c>
      <c r="C44" s="41" t="s">
        <v>115</v>
      </c>
      <c r="D44" s="41" t="s">
        <v>8</v>
      </c>
      <c r="E44" s="41">
        <v>4065</v>
      </c>
      <c r="F44" s="41">
        <v>1190</v>
      </c>
      <c r="G44" s="41">
        <v>2875</v>
      </c>
    </row>
    <row r="45" spans="1:7" x14ac:dyDescent="0.35">
      <c r="A45" s="41" t="s">
        <v>162</v>
      </c>
      <c r="B45" s="41" t="s">
        <v>41</v>
      </c>
      <c r="C45" s="41" t="s">
        <v>115</v>
      </c>
      <c r="D45" s="41" t="s">
        <v>11</v>
      </c>
      <c r="E45" s="41">
        <v>1037</v>
      </c>
      <c r="F45" s="41">
        <v>553</v>
      </c>
      <c r="G45" s="41">
        <v>484</v>
      </c>
    </row>
    <row r="46" spans="1:7" x14ac:dyDescent="0.35">
      <c r="A46" s="41" t="s">
        <v>163</v>
      </c>
      <c r="B46" s="41" t="s">
        <v>23</v>
      </c>
      <c r="C46" s="41" t="s">
        <v>119</v>
      </c>
      <c r="D46" s="41" t="s">
        <v>8</v>
      </c>
      <c r="E46" s="41">
        <v>7523</v>
      </c>
      <c r="F46" s="41">
        <v>1855</v>
      </c>
      <c r="G46" s="41">
        <v>5668</v>
      </c>
    </row>
    <row r="47" spans="1:7" x14ac:dyDescent="0.35">
      <c r="A47" s="41" t="s">
        <v>199</v>
      </c>
      <c r="B47" s="41" t="s">
        <v>43</v>
      </c>
      <c r="C47" s="41" t="s">
        <v>114</v>
      </c>
      <c r="D47" s="41" t="s">
        <v>8</v>
      </c>
      <c r="E47" s="41">
        <v>5365</v>
      </c>
      <c r="F47" s="41">
        <v>3080</v>
      </c>
      <c r="G47" s="41">
        <v>2285</v>
      </c>
    </row>
    <row r="48" spans="1:7" x14ac:dyDescent="0.35">
      <c r="A48" s="41" t="s">
        <v>140</v>
      </c>
      <c r="B48" s="41" t="s">
        <v>43</v>
      </c>
      <c r="C48" s="41" t="s">
        <v>114</v>
      </c>
      <c r="D48" s="41" t="s">
        <v>8</v>
      </c>
      <c r="E48" s="41"/>
      <c r="F48" s="41"/>
      <c r="G48" s="41"/>
    </row>
    <row r="49" spans="1:7" x14ac:dyDescent="0.35">
      <c r="A49" s="41" t="s">
        <v>44</v>
      </c>
      <c r="B49" s="41" t="s">
        <v>45</v>
      </c>
      <c r="C49" s="41" t="s">
        <v>116</v>
      </c>
      <c r="D49" s="41" t="s">
        <v>8</v>
      </c>
      <c r="E49" s="51">
        <v>35666</v>
      </c>
      <c r="F49" s="51">
        <v>5774</v>
      </c>
      <c r="G49" s="51">
        <v>29892</v>
      </c>
    </row>
    <row r="50" spans="1:7" x14ac:dyDescent="0.35">
      <c r="A50" s="41" t="s">
        <v>79</v>
      </c>
      <c r="B50" s="41" t="s">
        <v>65</v>
      </c>
      <c r="C50" s="41" t="s">
        <v>117</v>
      </c>
      <c r="D50" s="41" t="s">
        <v>8</v>
      </c>
      <c r="E50" s="41">
        <v>26406</v>
      </c>
      <c r="F50" s="41" t="s">
        <v>71</v>
      </c>
      <c r="G50" s="41" t="s">
        <v>71</v>
      </c>
    </row>
    <row r="51" spans="1:7" x14ac:dyDescent="0.35">
      <c r="A51" s="41" t="s">
        <v>167</v>
      </c>
      <c r="B51" s="41" t="s">
        <v>65</v>
      </c>
      <c r="C51" s="41" t="s">
        <v>117</v>
      </c>
      <c r="D51" s="41" t="s">
        <v>8</v>
      </c>
      <c r="E51" s="41">
        <v>12727</v>
      </c>
      <c r="F51" s="41">
        <v>3227</v>
      </c>
      <c r="G51" s="41">
        <v>9500</v>
      </c>
    </row>
    <row r="52" spans="1:7" x14ac:dyDescent="0.35">
      <c r="A52" s="41" t="s">
        <v>142</v>
      </c>
      <c r="B52" s="41" t="s">
        <v>48</v>
      </c>
      <c r="C52" s="41" t="s">
        <v>115</v>
      </c>
      <c r="D52" s="41" t="s">
        <v>8</v>
      </c>
      <c r="E52" s="41">
        <v>6931</v>
      </c>
      <c r="F52" s="41"/>
      <c r="G52" s="41">
        <v>6931</v>
      </c>
    </row>
    <row r="53" spans="1:7" x14ac:dyDescent="0.35">
      <c r="A53" s="41" t="s">
        <v>202</v>
      </c>
      <c r="B53" s="41" t="s">
        <v>48</v>
      </c>
      <c r="C53" s="41" t="s">
        <v>115</v>
      </c>
      <c r="D53" s="41" t="s">
        <v>8</v>
      </c>
      <c r="E53" s="41">
        <v>30671</v>
      </c>
      <c r="F53" s="41">
        <v>9496</v>
      </c>
      <c r="G53" s="41">
        <v>21175</v>
      </c>
    </row>
    <row r="54" spans="1:7" x14ac:dyDescent="0.35">
      <c r="A54" s="41" t="s">
        <v>49</v>
      </c>
      <c r="B54" s="41" t="s">
        <v>50</v>
      </c>
      <c r="C54" s="41" t="s">
        <v>102</v>
      </c>
      <c r="D54" s="41" t="s">
        <v>8</v>
      </c>
      <c r="E54" s="41">
        <v>2676</v>
      </c>
      <c r="F54" s="41"/>
      <c r="G54" s="41">
        <v>2676</v>
      </c>
    </row>
    <row r="55" spans="1:7" x14ac:dyDescent="0.35">
      <c r="A55" s="41" t="s">
        <v>51</v>
      </c>
      <c r="B55" s="41" t="s">
        <v>41</v>
      </c>
      <c r="C55" s="41" t="s">
        <v>115</v>
      </c>
      <c r="D55" s="41" t="s">
        <v>8</v>
      </c>
      <c r="E55" s="41">
        <v>11517</v>
      </c>
      <c r="F55" s="41">
        <v>3333</v>
      </c>
      <c r="G55" s="41">
        <v>8184</v>
      </c>
    </row>
    <row r="56" spans="1:7" x14ac:dyDescent="0.35">
      <c r="A56" s="41" t="s">
        <v>170</v>
      </c>
      <c r="B56" s="41" t="s">
        <v>52</v>
      </c>
      <c r="C56" s="41" t="s">
        <v>107</v>
      </c>
      <c r="D56" s="41" t="s">
        <v>8</v>
      </c>
      <c r="E56" s="41">
        <v>6905</v>
      </c>
      <c r="F56" s="41">
        <v>2216</v>
      </c>
      <c r="G56" s="41">
        <v>4689</v>
      </c>
    </row>
    <row r="57" spans="1:7" x14ac:dyDescent="0.35">
      <c r="A57" s="41" t="s">
        <v>54</v>
      </c>
      <c r="B57" s="41" t="s">
        <v>37</v>
      </c>
      <c r="C57" s="41" t="s">
        <v>103</v>
      </c>
      <c r="D57" s="41" t="s">
        <v>8</v>
      </c>
      <c r="E57" s="41">
        <v>16936</v>
      </c>
      <c r="F57" s="41">
        <v>4857</v>
      </c>
      <c r="G57" s="51">
        <v>12079</v>
      </c>
    </row>
    <row r="58" spans="1:7" x14ac:dyDescent="0.35">
      <c r="A58" s="41" t="s">
        <v>56</v>
      </c>
      <c r="B58" s="41" t="s">
        <v>55</v>
      </c>
      <c r="C58" s="41" t="s">
        <v>102</v>
      </c>
      <c r="D58" s="41" t="s">
        <v>8</v>
      </c>
      <c r="E58" s="51">
        <v>11219</v>
      </c>
      <c r="F58" s="51">
        <v>4235</v>
      </c>
      <c r="G58" s="51">
        <v>6984</v>
      </c>
    </row>
    <row r="59" spans="1:7" x14ac:dyDescent="0.35">
      <c r="A59" s="41" t="s">
        <v>57</v>
      </c>
      <c r="B59" s="41" t="s">
        <v>15</v>
      </c>
      <c r="C59" s="41" t="s">
        <v>106</v>
      </c>
      <c r="D59" s="41" t="s">
        <v>8</v>
      </c>
      <c r="E59" s="51">
        <v>32134</v>
      </c>
      <c r="F59" s="51">
        <v>23571</v>
      </c>
      <c r="G59" s="51">
        <v>8563</v>
      </c>
    </row>
    <row r="60" spans="1:7" x14ac:dyDescent="0.35">
      <c r="A60" s="41" t="s">
        <v>144</v>
      </c>
      <c r="B60" s="41" t="s">
        <v>58</v>
      </c>
      <c r="C60" s="41" t="s">
        <v>106</v>
      </c>
      <c r="D60" s="41" t="s">
        <v>8</v>
      </c>
      <c r="E60" s="41">
        <v>19521</v>
      </c>
      <c r="F60" s="41">
        <v>4547</v>
      </c>
      <c r="G60" s="41">
        <v>14974</v>
      </c>
    </row>
    <row r="61" spans="1:7" x14ac:dyDescent="0.35">
      <c r="A61" s="41" t="s">
        <v>145</v>
      </c>
      <c r="B61" s="41" t="s">
        <v>10</v>
      </c>
      <c r="C61" s="41" t="s">
        <v>104</v>
      </c>
      <c r="D61" s="41" t="s">
        <v>8</v>
      </c>
      <c r="E61" s="41">
        <v>1306</v>
      </c>
      <c r="F61" s="41">
        <v>202</v>
      </c>
      <c r="G61" s="41">
        <v>1104</v>
      </c>
    </row>
    <row r="62" spans="1:7" x14ac:dyDescent="0.35">
      <c r="A62" s="41" t="s">
        <v>60</v>
      </c>
      <c r="B62" s="41" t="s">
        <v>10</v>
      </c>
      <c r="C62" s="41" t="s">
        <v>104</v>
      </c>
      <c r="D62" s="41" t="s">
        <v>12</v>
      </c>
      <c r="E62" s="41">
        <v>23090</v>
      </c>
      <c r="F62" s="41">
        <v>14274</v>
      </c>
      <c r="G62" s="41">
        <v>8816</v>
      </c>
    </row>
    <row r="63" spans="1:7" x14ac:dyDescent="0.35">
      <c r="A63" s="41" t="s">
        <v>61</v>
      </c>
      <c r="B63" s="41" t="s">
        <v>62</v>
      </c>
      <c r="C63" s="41" t="s">
        <v>103</v>
      </c>
      <c r="D63" s="41" t="s">
        <v>8</v>
      </c>
      <c r="E63" s="51">
        <v>4950</v>
      </c>
      <c r="F63" s="51">
        <v>4567</v>
      </c>
      <c r="G63" s="41">
        <v>383</v>
      </c>
    </row>
    <row r="64" spans="1:7" x14ac:dyDescent="0.35">
      <c r="A64" s="41" t="s">
        <v>146</v>
      </c>
      <c r="B64" s="41" t="s">
        <v>15</v>
      </c>
      <c r="C64" s="41" t="s">
        <v>106</v>
      </c>
      <c r="D64" s="41" t="s">
        <v>12</v>
      </c>
      <c r="E64" s="41"/>
      <c r="F64" s="41"/>
      <c r="G64" s="41"/>
    </row>
    <row r="65" spans="1:7" x14ac:dyDescent="0.35">
      <c r="A65" s="41" t="s">
        <v>203</v>
      </c>
      <c r="B65" s="41" t="s">
        <v>15</v>
      </c>
      <c r="C65" s="41" t="s">
        <v>106</v>
      </c>
      <c r="D65" s="41" t="s">
        <v>8</v>
      </c>
      <c r="E65" s="51">
        <v>26082</v>
      </c>
      <c r="F65" s="51" t="s">
        <v>71</v>
      </c>
      <c r="G65" s="41" t="s">
        <v>71</v>
      </c>
    </row>
    <row r="66" spans="1:7" x14ac:dyDescent="0.35">
      <c r="A66" s="41" t="s">
        <v>147</v>
      </c>
      <c r="B66" s="41"/>
      <c r="C66" s="41" t="s">
        <v>120</v>
      </c>
      <c r="D66" s="41"/>
      <c r="E66" s="41"/>
      <c r="F66" s="41"/>
      <c r="G66" s="41"/>
    </row>
    <row r="67" spans="1:7" x14ac:dyDescent="0.35">
      <c r="A67" s="41" t="s">
        <v>169</v>
      </c>
      <c r="B67" s="41" t="s">
        <v>65</v>
      </c>
      <c r="C67" s="41" t="s">
        <v>117</v>
      </c>
      <c r="D67" s="41" t="s">
        <v>8</v>
      </c>
      <c r="E67" s="41">
        <v>11628</v>
      </c>
      <c r="F67" s="41">
        <v>2338</v>
      </c>
      <c r="G67" s="41">
        <v>9290</v>
      </c>
    </row>
    <row r="68" spans="1:7" x14ac:dyDescent="0.35">
      <c r="A68" s="41" t="s">
        <v>66</v>
      </c>
      <c r="B68" s="41" t="s">
        <v>65</v>
      </c>
      <c r="C68" s="41" t="s">
        <v>117</v>
      </c>
      <c r="D68" s="41" t="s">
        <v>8</v>
      </c>
      <c r="E68" s="41">
        <v>6622</v>
      </c>
      <c r="F68" s="41">
        <v>1550</v>
      </c>
      <c r="G68" s="41">
        <v>5072</v>
      </c>
    </row>
    <row r="69" spans="1:7" x14ac:dyDescent="0.35">
      <c r="A69" s="41" t="s">
        <v>148</v>
      </c>
      <c r="B69" s="41" t="s">
        <v>4</v>
      </c>
      <c r="C69" s="41" t="s">
        <v>102</v>
      </c>
      <c r="D69" s="41" t="s">
        <v>8</v>
      </c>
      <c r="E69" s="41">
        <v>25769</v>
      </c>
      <c r="F69" s="41">
        <v>14281</v>
      </c>
      <c r="G69" s="41">
        <v>11488</v>
      </c>
    </row>
    <row r="70" spans="1:7" x14ac:dyDescent="0.35">
      <c r="A70" s="41" t="s">
        <v>181</v>
      </c>
      <c r="B70" s="41" t="s">
        <v>4</v>
      </c>
      <c r="C70" s="41" t="s">
        <v>102</v>
      </c>
      <c r="D70" s="41" t="s">
        <v>8</v>
      </c>
      <c r="E70" s="41">
        <v>80848</v>
      </c>
      <c r="F70" s="41">
        <v>45275</v>
      </c>
      <c r="G70" s="41">
        <v>35573</v>
      </c>
    </row>
    <row r="71" spans="1:7" x14ac:dyDescent="0.35">
      <c r="A71" s="41" t="s">
        <v>149</v>
      </c>
      <c r="B71" s="41" t="s">
        <v>21</v>
      </c>
      <c r="C71" s="41" t="s">
        <v>104</v>
      </c>
      <c r="D71" s="41" t="s">
        <v>8</v>
      </c>
      <c r="E71" s="41">
        <v>22294</v>
      </c>
      <c r="F71" s="41">
        <v>19524</v>
      </c>
      <c r="G71" s="41">
        <v>2770</v>
      </c>
    </row>
    <row r="72" spans="1:7" x14ac:dyDescent="0.35">
      <c r="A72" s="41" t="s">
        <v>150</v>
      </c>
      <c r="B72" s="41" t="s">
        <v>21</v>
      </c>
      <c r="C72" s="41" t="s">
        <v>104</v>
      </c>
      <c r="D72" s="41" t="s">
        <v>8</v>
      </c>
      <c r="E72" s="41">
        <v>3925</v>
      </c>
      <c r="F72" s="41">
        <v>2903</v>
      </c>
      <c r="G72" s="41">
        <v>1022</v>
      </c>
    </row>
    <row r="73" spans="1:7" x14ac:dyDescent="0.35">
      <c r="A73" s="41" t="s">
        <v>182</v>
      </c>
      <c r="B73" s="41" t="s">
        <v>59</v>
      </c>
      <c r="C73" s="41" t="s">
        <v>104</v>
      </c>
      <c r="D73" s="41" t="s">
        <v>8</v>
      </c>
      <c r="E73" s="41">
        <v>8070</v>
      </c>
      <c r="F73" s="41"/>
      <c r="G73" s="41">
        <v>8070</v>
      </c>
    </row>
    <row r="74" spans="1:7" x14ac:dyDescent="0.35">
      <c r="A74" s="41" t="s">
        <v>155</v>
      </c>
      <c r="B74" s="41" t="s">
        <v>68</v>
      </c>
      <c r="C74" s="41" t="s">
        <v>110</v>
      </c>
      <c r="D74" s="41" t="s">
        <v>8</v>
      </c>
      <c r="E74" s="41">
        <v>2056</v>
      </c>
      <c r="F74" s="41">
        <v>411</v>
      </c>
      <c r="G74" s="41">
        <v>1645</v>
      </c>
    </row>
    <row r="75" spans="1:7" x14ac:dyDescent="0.35">
      <c r="A75" s="41">
        <f>SUBTOTAL(103,Taulukko2[Museokohteet])</f>
        <v>64</v>
      </c>
      <c r="B75" s="41"/>
      <c r="C75" s="41"/>
      <c r="D75" s="41"/>
      <c r="E75" s="41">
        <f>SUBTOTAL(109,Taulukko2[Kävijät museokohteittain])</f>
        <v>1410145</v>
      </c>
      <c r="F75" s="41">
        <f>SUBTOTAL(109,Taulukko2[Kävijöistä maksaneita kävijöitä museokohteittain])</f>
        <v>630158</v>
      </c>
      <c r="G75" s="41">
        <f>SUBTOTAL(109,Taulukko2[Kävijöistä ilmaiskävijät museokohteittain])</f>
        <v>727499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A4" sqref="A4"/>
    </sheetView>
  </sheetViews>
  <sheetFormatPr defaultColWidth="8.81640625" defaultRowHeight="14.5" x14ac:dyDescent="0.35"/>
  <cols>
    <col min="1" max="1" width="67.7265625" style="13" customWidth="1"/>
    <col min="2" max="2" width="19.7265625" style="13" bestFit="1" customWidth="1"/>
    <col min="3" max="3" width="24.81640625" style="13" bestFit="1" customWidth="1"/>
    <col min="4" max="4" width="25.1796875" style="13" bestFit="1" customWidth="1"/>
    <col min="5" max="5" width="23.08984375" style="13" customWidth="1"/>
    <col min="6" max="6" width="27" style="39" bestFit="1" customWidth="1"/>
    <col min="7" max="7" width="20.6328125" style="13" bestFit="1" customWidth="1"/>
    <col min="8" max="16384" width="8.81640625" style="13"/>
  </cols>
  <sheetData>
    <row r="1" spans="1:7" ht="15.5" x14ac:dyDescent="0.35">
      <c r="A1" s="9" t="s">
        <v>191</v>
      </c>
    </row>
    <row r="2" spans="1:7" x14ac:dyDescent="0.35">
      <c r="A2" s="10" t="s">
        <v>72</v>
      </c>
    </row>
    <row r="3" spans="1:7" x14ac:dyDescent="0.35">
      <c r="A3" s="10" t="s">
        <v>73</v>
      </c>
    </row>
    <row r="4" spans="1:7" x14ac:dyDescent="0.35">
      <c r="A4" s="10" t="s">
        <v>89</v>
      </c>
    </row>
    <row r="5" spans="1:7" x14ac:dyDescent="0.35">
      <c r="A5" s="27" t="s">
        <v>80</v>
      </c>
    </row>
    <row r="6" spans="1:7" x14ac:dyDescent="0.35">
      <c r="A6" s="3"/>
    </row>
    <row r="7" spans="1:7" x14ac:dyDescent="0.35">
      <c r="A7" s="35" t="s">
        <v>122</v>
      </c>
    </row>
    <row r="8" spans="1:7" s="32" customFormat="1" x14ac:dyDescent="0.35">
      <c r="A8" s="35" t="s">
        <v>123</v>
      </c>
      <c r="F8" s="39"/>
    </row>
    <row r="9" spans="1:7" s="30" customFormat="1" x14ac:dyDescent="0.35">
      <c r="A9" s="12" t="s">
        <v>185</v>
      </c>
      <c r="F9" s="39"/>
    </row>
    <row r="10" spans="1:7" s="20" customFormat="1" ht="26.5" x14ac:dyDescent="0.35">
      <c r="A10" s="43" t="s">
        <v>2</v>
      </c>
      <c r="B10" s="43" t="s">
        <v>0</v>
      </c>
      <c r="C10" s="43" t="s">
        <v>101</v>
      </c>
      <c r="D10" s="43" t="s">
        <v>1</v>
      </c>
      <c r="E10" s="43" t="s">
        <v>83</v>
      </c>
      <c r="F10" s="43" t="s">
        <v>88</v>
      </c>
      <c r="G10" s="43" t="s">
        <v>85</v>
      </c>
    </row>
    <row r="11" spans="1:7" x14ac:dyDescent="0.35">
      <c r="A11" s="44" t="s">
        <v>3</v>
      </c>
      <c r="B11" s="44" t="s">
        <v>4</v>
      </c>
      <c r="C11" s="44" t="s">
        <v>102</v>
      </c>
      <c r="D11" s="44" t="s">
        <v>5</v>
      </c>
      <c r="E11" s="44">
        <v>35178</v>
      </c>
      <c r="F11" s="44">
        <v>28778</v>
      </c>
      <c r="G11" s="44">
        <v>6400</v>
      </c>
    </row>
    <row r="12" spans="1:7" x14ac:dyDescent="0.35">
      <c r="A12" s="41" t="s">
        <v>6</v>
      </c>
      <c r="B12" s="41" t="s">
        <v>7</v>
      </c>
      <c r="C12" s="41" t="s">
        <v>103</v>
      </c>
      <c r="D12" s="41" t="s">
        <v>8</v>
      </c>
      <c r="E12" s="41">
        <v>22471</v>
      </c>
      <c r="F12" s="41">
        <v>1750</v>
      </c>
      <c r="G12" s="41">
        <v>20721</v>
      </c>
    </row>
    <row r="13" spans="1:7" x14ac:dyDescent="0.35">
      <c r="A13" s="44" t="s">
        <v>193</v>
      </c>
      <c r="B13" s="41" t="s">
        <v>10</v>
      </c>
      <c r="C13" s="41" t="s">
        <v>104</v>
      </c>
      <c r="D13" s="41" t="s">
        <v>8</v>
      </c>
      <c r="E13" s="41">
        <v>59435</v>
      </c>
      <c r="F13" s="41">
        <v>39435</v>
      </c>
      <c r="G13" s="41">
        <v>20000</v>
      </c>
    </row>
    <row r="14" spans="1:7" x14ac:dyDescent="0.35">
      <c r="A14" s="41" t="s">
        <v>14</v>
      </c>
      <c r="B14" s="41" t="s">
        <v>10</v>
      </c>
      <c r="C14" s="41" t="s">
        <v>104</v>
      </c>
      <c r="D14" s="41" t="s">
        <v>8</v>
      </c>
      <c r="E14" s="41">
        <v>22349</v>
      </c>
      <c r="F14" s="41">
        <v>11809</v>
      </c>
      <c r="G14" s="41">
        <v>10540</v>
      </c>
    </row>
    <row r="15" spans="1:7" x14ac:dyDescent="0.35">
      <c r="A15" s="41" t="s">
        <v>16</v>
      </c>
      <c r="B15" s="41" t="s">
        <v>17</v>
      </c>
      <c r="C15" s="41" t="s">
        <v>104</v>
      </c>
      <c r="D15" s="41" t="s">
        <v>8</v>
      </c>
      <c r="E15" s="41">
        <v>82200</v>
      </c>
      <c r="F15" s="41">
        <v>30074</v>
      </c>
      <c r="G15" s="41">
        <v>52126</v>
      </c>
    </row>
    <row r="16" spans="1:7" x14ac:dyDescent="0.35">
      <c r="A16" s="41" t="s">
        <v>78</v>
      </c>
      <c r="B16" s="41" t="s">
        <v>39</v>
      </c>
      <c r="C16" s="41" t="s">
        <v>108</v>
      </c>
      <c r="D16" s="41" t="s">
        <v>8</v>
      </c>
      <c r="E16" s="41">
        <v>10079</v>
      </c>
      <c r="F16" s="41">
        <v>5809</v>
      </c>
      <c r="G16" s="41">
        <v>4270</v>
      </c>
    </row>
    <row r="17" spans="1:7" x14ac:dyDescent="0.35">
      <c r="A17" s="41" t="s">
        <v>165</v>
      </c>
      <c r="B17" s="41" t="s">
        <v>39</v>
      </c>
      <c r="C17" s="41" t="s">
        <v>108</v>
      </c>
      <c r="D17" s="41" t="s">
        <v>8</v>
      </c>
      <c r="E17" s="41"/>
      <c r="F17" s="41"/>
      <c r="G17" s="41"/>
    </row>
    <row r="18" spans="1:7" x14ac:dyDescent="0.35">
      <c r="A18" s="41" t="s">
        <v>130</v>
      </c>
      <c r="B18" s="41" t="s">
        <v>18</v>
      </c>
      <c r="C18" s="41" t="s">
        <v>105</v>
      </c>
      <c r="D18" s="41" t="s">
        <v>8</v>
      </c>
      <c r="E18" s="41">
        <v>6722</v>
      </c>
      <c r="F18" s="41">
        <v>3251</v>
      </c>
      <c r="G18" s="41">
        <v>3471</v>
      </c>
    </row>
    <row r="19" spans="1:7" x14ac:dyDescent="0.35">
      <c r="A19" s="41" t="s">
        <v>178</v>
      </c>
      <c r="B19" s="41" t="s">
        <v>10</v>
      </c>
      <c r="C19" s="41" t="s">
        <v>104</v>
      </c>
      <c r="D19" s="41" t="s">
        <v>8</v>
      </c>
      <c r="E19" s="41">
        <v>5460</v>
      </c>
      <c r="F19" s="41"/>
      <c r="G19" s="41">
        <v>5460</v>
      </c>
    </row>
    <row r="20" spans="1:7" x14ac:dyDescent="0.35">
      <c r="A20" s="41" t="s">
        <v>179</v>
      </c>
      <c r="B20" s="41" t="s">
        <v>10</v>
      </c>
      <c r="C20" s="41" t="s">
        <v>104</v>
      </c>
      <c r="D20" s="41" t="s">
        <v>8</v>
      </c>
      <c r="E20" s="41">
        <v>20294</v>
      </c>
      <c r="F20" s="41">
        <v>7790</v>
      </c>
      <c r="G20" s="41">
        <v>12504</v>
      </c>
    </row>
    <row r="21" spans="1:7" x14ac:dyDescent="0.35">
      <c r="A21" s="41" t="s">
        <v>180</v>
      </c>
      <c r="B21" s="41" t="s">
        <v>10</v>
      </c>
      <c r="C21" s="41" t="s">
        <v>104</v>
      </c>
      <c r="D21" s="41" t="s">
        <v>8</v>
      </c>
      <c r="E21" s="41">
        <v>57054</v>
      </c>
      <c r="F21" s="41">
        <v>18949</v>
      </c>
      <c r="G21" s="41">
        <v>38105</v>
      </c>
    </row>
    <row r="22" spans="1:7" x14ac:dyDescent="0.35">
      <c r="A22" s="41" t="s">
        <v>19</v>
      </c>
      <c r="B22" s="41" t="s">
        <v>15</v>
      </c>
      <c r="C22" s="41" t="s">
        <v>106</v>
      </c>
      <c r="D22" s="41" t="s">
        <v>5</v>
      </c>
      <c r="E22" s="41">
        <v>2088</v>
      </c>
      <c r="F22" s="41">
        <v>890</v>
      </c>
      <c r="G22" s="41">
        <v>1198</v>
      </c>
    </row>
    <row r="23" spans="1:7" x14ac:dyDescent="0.35">
      <c r="A23" s="41" t="s">
        <v>131</v>
      </c>
      <c r="B23" s="41" t="s">
        <v>20</v>
      </c>
      <c r="C23" s="41" t="s">
        <v>104</v>
      </c>
      <c r="D23" s="41" t="s">
        <v>8</v>
      </c>
      <c r="E23" s="41">
        <v>9469</v>
      </c>
      <c r="F23" s="41">
        <v>2585</v>
      </c>
      <c r="G23" s="41">
        <v>6884</v>
      </c>
    </row>
    <row r="24" spans="1:7" x14ac:dyDescent="0.35">
      <c r="A24" s="41" t="s">
        <v>125</v>
      </c>
      <c r="B24" s="41" t="s">
        <v>13</v>
      </c>
      <c r="C24" s="41" t="s">
        <v>107</v>
      </c>
      <c r="D24" s="41" t="s">
        <v>8</v>
      </c>
      <c r="E24" s="41">
        <v>8528</v>
      </c>
      <c r="F24" s="41">
        <v>5872</v>
      </c>
      <c r="G24" s="41">
        <v>2656</v>
      </c>
    </row>
    <row r="25" spans="1:7" x14ac:dyDescent="0.35">
      <c r="A25" s="41" t="s">
        <v>124</v>
      </c>
      <c r="B25" s="41" t="s">
        <v>13</v>
      </c>
      <c r="C25" s="41" t="s">
        <v>107</v>
      </c>
      <c r="D25" s="41" t="s">
        <v>8</v>
      </c>
      <c r="E25" s="41">
        <v>5982</v>
      </c>
      <c r="F25" s="41">
        <v>4632</v>
      </c>
      <c r="G25" s="41">
        <v>1350</v>
      </c>
    </row>
    <row r="26" spans="1:7" x14ac:dyDescent="0.35">
      <c r="A26" s="41" t="s">
        <v>166</v>
      </c>
      <c r="B26" s="41" t="s">
        <v>22</v>
      </c>
      <c r="C26" s="41" t="s">
        <v>108</v>
      </c>
      <c r="D26" s="41" t="s">
        <v>8</v>
      </c>
      <c r="E26" s="41">
        <v>15206</v>
      </c>
      <c r="F26" s="41"/>
      <c r="G26" s="41">
        <v>15206</v>
      </c>
    </row>
    <row r="27" spans="1:7" x14ac:dyDescent="0.35">
      <c r="A27" s="41" t="s">
        <v>24</v>
      </c>
      <c r="B27" s="41" t="s">
        <v>25</v>
      </c>
      <c r="C27" s="41" t="s">
        <v>109</v>
      </c>
      <c r="D27" s="41" t="s">
        <v>8</v>
      </c>
      <c r="E27" s="41">
        <v>17291</v>
      </c>
      <c r="F27" s="41">
        <v>12195</v>
      </c>
      <c r="G27" s="41">
        <v>5096</v>
      </c>
    </row>
    <row r="28" spans="1:7" x14ac:dyDescent="0.35">
      <c r="A28" s="41" t="s">
        <v>126</v>
      </c>
      <c r="B28" s="41" t="s">
        <v>9</v>
      </c>
      <c r="C28" s="41" t="s">
        <v>110</v>
      </c>
      <c r="D28" s="41" t="s">
        <v>8</v>
      </c>
      <c r="E28" s="41">
        <v>4746</v>
      </c>
      <c r="F28" s="41"/>
      <c r="G28" s="41">
        <v>4746</v>
      </c>
    </row>
    <row r="29" spans="1:7" x14ac:dyDescent="0.35">
      <c r="A29" s="41" t="s">
        <v>133</v>
      </c>
      <c r="B29" s="41" t="s">
        <v>9</v>
      </c>
      <c r="C29" s="41" t="s">
        <v>110</v>
      </c>
      <c r="D29" s="41" t="s">
        <v>8</v>
      </c>
      <c r="E29" s="41">
        <v>25355</v>
      </c>
      <c r="F29" s="41">
        <v>1987</v>
      </c>
      <c r="G29" s="41">
        <v>23368</v>
      </c>
    </row>
    <row r="30" spans="1:7" x14ac:dyDescent="0.35">
      <c r="A30" s="41" t="s">
        <v>194</v>
      </c>
      <c r="B30" s="41" t="s">
        <v>26</v>
      </c>
      <c r="C30" s="41" t="s">
        <v>104</v>
      </c>
      <c r="D30" s="41" t="s">
        <v>8</v>
      </c>
      <c r="E30" s="41">
        <v>3945</v>
      </c>
      <c r="F30" s="41">
        <v>1838</v>
      </c>
      <c r="G30" s="41">
        <v>2107</v>
      </c>
    </row>
    <row r="31" spans="1:7" x14ac:dyDescent="0.35">
      <c r="A31" s="41" t="s">
        <v>28</v>
      </c>
      <c r="B31" s="41" t="s">
        <v>27</v>
      </c>
      <c r="C31" s="41" t="s">
        <v>111</v>
      </c>
      <c r="D31" s="41" t="s">
        <v>8</v>
      </c>
      <c r="E31" s="41"/>
      <c r="F31" s="41"/>
      <c r="G31" s="41"/>
    </row>
    <row r="32" spans="1:7" x14ac:dyDescent="0.35">
      <c r="A32" s="41" t="s">
        <v>30</v>
      </c>
      <c r="B32" s="41" t="s">
        <v>29</v>
      </c>
      <c r="C32" s="41" t="s">
        <v>112</v>
      </c>
      <c r="D32" s="41" t="s">
        <v>8</v>
      </c>
      <c r="E32" s="41">
        <v>13973</v>
      </c>
      <c r="F32" s="41">
        <v>1728</v>
      </c>
      <c r="G32" s="41">
        <v>12245</v>
      </c>
    </row>
    <row r="33" spans="1:7" x14ac:dyDescent="0.35">
      <c r="A33" s="41" t="s">
        <v>173</v>
      </c>
      <c r="B33" s="41" t="s">
        <v>10</v>
      </c>
      <c r="C33" s="41" t="s">
        <v>104</v>
      </c>
      <c r="D33" s="41" t="s">
        <v>8</v>
      </c>
      <c r="E33" s="41">
        <v>224659</v>
      </c>
      <c r="F33" s="41">
        <v>152915</v>
      </c>
      <c r="G33" s="41">
        <v>71744</v>
      </c>
    </row>
    <row r="34" spans="1:7" x14ac:dyDescent="0.35">
      <c r="A34" s="41" t="s">
        <v>174</v>
      </c>
      <c r="B34" s="41" t="s">
        <v>10</v>
      </c>
      <c r="C34" s="41" t="s">
        <v>104</v>
      </c>
      <c r="D34" s="41" t="s">
        <v>8</v>
      </c>
      <c r="E34" s="41">
        <v>165063</v>
      </c>
      <c r="F34" s="41">
        <v>80857</v>
      </c>
      <c r="G34" s="41">
        <v>84206</v>
      </c>
    </row>
    <row r="35" spans="1:7" x14ac:dyDescent="0.35">
      <c r="A35" s="41" t="s">
        <v>175</v>
      </c>
      <c r="B35" s="41" t="s">
        <v>10</v>
      </c>
      <c r="C35" s="41" t="s">
        <v>104</v>
      </c>
      <c r="D35" s="41" t="s">
        <v>8</v>
      </c>
      <c r="E35" s="41">
        <v>33052</v>
      </c>
      <c r="F35" s="41">
        <v>18269</v>
      </c>
      <c r="G35" s="41">
        <v>14783</v>
      </c>
    </row>
    <row r="36" spans="1:7" x14ac:dyDescent="0.35">
      <c r="A36" s="41" t="s">
        <v>195</v>
      </c>
      <c r="B36" s="41" t="s">
        <v>31</v>
      </c>
      <c r="C36" s="41" t="s">
        <v>103</v>
      </c>
      <c r="D36" s="41" t="s">
        <v>8</v>
      </c>
      <c r="E36" s="41">
        <v>20038</v>
      </c>
      <c r="F36" s="41">
        <v>358</v>
      </c>
      <c r="G36" s="41">
        <v>19680</v>
      </c>
    </row>
    <row r="37" spans="1:7" x14ac:dyDescent="0.35">
      <c r="A37" s="41" t="s">
        <v>86</v>
      </c>
      <c r="B37" s="41" t="s">
        <v>32</v>
      </c>
      <c r="C37" s="41" t="s">
        <v>104</v>
      </c>
      <c r="D37" s="41" t="s">
        <v>8</v>
      </c>
      <c r="E37" s="41">
        <v>7657</v>
      </c>
      <c r="F37" s="41">
        <v>3586</v>
      </c>
      <c r="G37" s="41">
        <v>4071</v>
      </c>
    </row>
    <row r="38" spans="1:7" x14ac:dyDescent="0.35">
      <c r="A38" s="41" t="s">
        <v>176</v>
      </c>
      <c r="B38" s="41" t="s">
        <v>47</v>
      </c>
      <c r="C38" s="41" t="s">
        <v>118</v>
      </c>
      <c r="D38" s="41" t="s">
        <v>8</v>
      </c>
      <c r="E38" s="41">
        <v>8130</v>
      </c>
      <c r="F38" s="41">
        <v>2723</v>
      </c>
      <c r="G38" s="41">
        <v>5407</v>
      </c>
    </row>
    <row r="39" spans="1:7" x14ac:dyDescent="0.35">
      <c r="A39" s="41" t="s">
        <v>34</v>
      </c>
      <c r="B39" s="41" t="s">
        <v>33</v>
      </c>
      <c r="C39" s="41" t="s">
        <v>113</v>
      </c>
      <c r="D39" s="41" t="s">
        <v>8</v>
      </c>
      <c r="E39" s="41">
        <v>13107</v>
      </c>
      <c r="F39" s="41">
        <v>2687</v>
      </c>
      <c r="G39" s="41">
        <v>10420</v>
      </c>
    </row>
    <row r="40" spans="1:7" x14ac:dyDescent="0.35">
      <c r="A40" s="41" t="s">
        <v>36</v>
      </c>
      <c r="B40" s="41" t="s">
        <v>35</v>
      </c>
      <c r="C40" s="41" t="s">
        <v>105</v>
      </c>
      <c r="D40" s="41" t="s">
        <v>8</v>
      </c>
      <c r="E40" s="41">
        <v>13193</v>
      </c>
      <c r="F40" s="41">
        <v>6671</v>
      </c>
      <c r="G40" s="41">
        <v>6522</v>
      </c>
    </row>
    <row r="41" spans="1:7" x14ac:dyDescent="0.35">
      <c r="A41" s="41" t="s">
        <v>134</v>
      </c>
      <c r="B41" s="41" t="s">
        <v>38</v>
      </c>
      <c r="C41" s="41" t="s">
        <v>113</v>
      </c>
      <c r="D41" s="41" t="s">
        <v>8</v>
      </c>
      <c r="E41" s="41">
        <v>1216</v>
      </c>
      <c r="F41" s="41">
        <v>978</v>
      </c>
      <c r="G41" s="41">
        <v>238</v>
      </c>
    </row>
    <row r="42" spans="1:7" x14ac:dyDescent="0.35">
      <c r="A42" s="41" t="s">
        <v>198</v>
      </c>
      <c r="B42" s="41" t="s">
        <v>38</v>
      </c>
      <c r="C42" s="41" t="s">
        <v>113</v>
      </c>
      <c r="D42" s="41" t="s">
        <v>8</v>
      </c>
      <c r="E42" s="41">
        <v>3931</v>
      </c>
      <c r="F42" s="41">
        <v>2449</v>
      </c>
      <c r="G42" s="41">
        <v>1482</v>
      </c>
    </row>
    <row r="43" spans="1:7" x14ac:dyDescent="0.35">
      <c r="A43" s="41" t="s">
        <v>137</v>
      </c>
      <c r="B43" s="41" t="s">
        <v>40</v>
      </c>
      <c r="C43" s="41" t="s">
        <v>114</v>
      </c>
      <c r="D43" s="41" t="s">
        <v>8</v>
      </c>
      <c r="E43" s="41">
        <v>32633</v>
      </c>
      <c r="F43" s="41">
        <v>755</v>
      </c>
      <c r="G43" s="41">
        <v>31878</v>
      </c>
    </row>
    <row r="44" spans="1:7" x14ac:dyDescent="0.35">
      <c r="A44" s="41" t="s">
        <v>161</v>
      </c>
      <c r="B44" s="41" t="s">
        <v>41</v>
      </c>
      <c r="C44" s="41" t="s">
        <v>115</v>
      </c>
      <c r="D44" s="41" t="s">
        <v>8</v>
      </c>
      <c r="E44" s="41">
        <v>3699</v>
      </c>
      <c r="F44" s="41">
        <v>2902</v>
      </c>
      <c r="G44" s="41">
        <v>797</v>
      </c>
    </row>
    <row r="45" spans="1:7" x14ac:dyDescent="0.35">
      <c r="A45" s="41" t="s">
        <v>162</v>
      </c>
      <c r="B45" s="41" t="s">
        <v>41</v>
      </c>
      <c r="C45" s="41" t="s">
        <v>115</v>
      </c>
      <c r="D45" s="41" t="s">
        <v>11</v>
      </c>
      <c r="E45" s="41">
        <v>1113</v>
      </c>
      <c r="F45" s="41">
        <v>513</v>
      </c>
      <c r="G45" s="41">
        <v>600</v>
      </c>
    </row>
    <row r="46" spans="1:7" x14ac:dyDescent="0.35">
      <c r="A46" s="41" t="s">
        <v>163</v>
      </c>
      <c r="B46" s="41" t="s">
        <v>23</v>
      </c>
      <c r="C46" s="41" t="s">
        <v>119</v>
      </c>
      <c r="D46" s="41" t="s">
        <v>8</v>
      </c>
      <c r="E46" s="41">
        <v>7434</v>
      </c>
      <c r="F46" s="41">
        <v>2146</v>
      </c>
      <c r="G46" s="41">
        <v>5288</v>
      </c>
    </row>
    <row r="47" spans="1:7" x14ac:dyDescent="0.35">
      <c r="A47" s="41" t="s">
        <v>199</v>
      </c>
      <c r="B47" s="41" t="s">
        <v>43</v>
      </c>
      <c r="C47" s="41" t="s">
        <v>114</v>
      </c>
      <c r="D47" s="41" t="s">
        <v>8</v>
      </c>
      <c r="E47" s="41">
        <v>5113</v>
      </c>
      <c r="F47" s="41">
        <v>1814</v>
      </c>
      <c r="G47" s="41">
        <v>3299</v>
      </c>
    </row>
    <row r="48" spans="1:7" x14ac:dyDescent="0.35">
      <c r="A48" s="41" t="s">
        <v>140</v>
      </c>
      <c r="B48" s="41" t="s">
        <v>43</v>
      </c>
      <c r="C48" s="41" t="s">
        <v>114</v>
      </c>
      <c r="D48" s="41" t="s">
        <v>8</v>
      </c>
      <c r="E48" s="41"/>
      <c r="F48" s="41"/>
      <c r="G48" s="41"/>
    </row>
    <row r="49" spans="1:7" x14ac:dyDescent="0.35">
      <c r="A49" s="41" t="s">
        <v>44</v>
      </c>
      <c r="B49" s="41" t="s">
        <v>45</v>
      </c>
      <c r="C49" s="41" t="s">
        <v>116</v>
      </c>
      <c r="D49" s="41" t="s">
        <v>8</v>
      </c>
      <c r="E49" s="41">
        <v>30661</v>
      </c>
      <c r="F49" s="41">
        <v>5261</v>
      </c>
      <c r="G49" s="41">
        <v>25400</v>
      </c>
    </row>
    <row r="50" spans="1:7" x14ac:dyDescent="0.35">
      <c r="A50" s="41" t="s">
        <v>79</v>
      </c>
      <c r="B50" s="41" t="s">
        <v>65</v>
      </c>
      <c r="C50" s="41" t="s">
        <v>117</v>
      </c>
      <c r="D50" s="41" t="s">
        <v>8</v>
      </c>
      <c r="E50" s="41">
        <v>22530</v>
      </c>
      <c r="F50" s="41">
        <v>3301</v>
      </c>
      <c r="G50" s="41">
        <v>19229</v>
      </c>
    </row>
    <row r="51" spans="1:7" x14ac:dyDescent="0.35">
      <c r="A51" s="41" t="s">
        <v>167</v>
      </c>
      <c r="B51" s="41" t="s">
        <v>65</v>
      </c>
      <c r="C51" s="41" t="s">
        <v>117</v>
      </c>
      <c r="D51" s="41" t="s">
        <v>8</v>
      </c>
      <c r="E51" s="41">
        <v>9913</v>
      </c>
      <c r="F51" s="41">
        <v>1062</v>
      </c>
      <c r="G51" s="41">
        <v>8851</v>
      </c>
    </row>
    <row r="52" spans="1:7" x14ac:dyDescent="0.35">
      <c r="A52" s="41" t="s">
        <v>142</v>
      </c>
      <c r="B52" s="41" t="s">
        <v>48</v>
      </c>
      <c r="C52" s="41" t="s">
        <v>115</v>
      </c>
      <c r="D52" s="41" t="s">
        <v>8</v>
      </c>
      <c r="E52" s="41">
        <v>6328</v>
      </c>
      <c r="F52" s="41"/>
      <c r="G52" s="41">
        <v>6328</v>
      </c>
    </row>
    <row r="53" spans="1:7" x14ac:dyDescent="0.35">
      <c r="A53" s="41" t="s">
        <v>202</v>
      </c>
      <c r="B53" s="41" t="s">
        <v>48</v>
      </c>
      <c r="C53" s="41" t="s">
        <v>115</v>
      </c>
      <c r="D53" s="41" t="s">
        <v>8</v>
      </c>
      <c r="E53" s="41">
        <v>26833</v>
      </c>
      <c r="F53" s="41">
        <v>4931</v>
      </c>
      <c r="G53" s="41">
        <v>21902</v>
      </c>
    </row>
    <row r="54" spans="1:7" x14ac:dyDescent="0.35">
      <c r="A54" s="41" t="s">
        <v>49</v>
      </c>
      <c r="B54" s="41" t="s">
        <v>50</v>
      </c>
      <c r="C54" s="41" t="s">
        <v>102</v>
      </c>
      <c r="D54" s="41" t="s">
        <v>8</v>
      </c>
      <c r="E54" s="41">
        <v>4304</v>
      </c>
      <c r="F54" s="41"/>
      <c r="G54" s="41">
        <v>4304</v>
      </c>
    </row>
    <row r="55" spans="1:7" x14ac:dyDescent="0.35">
      <c r="A55" s="41" t="s">
        <v>51</v>
      </c>
      <c r="B55" s="41" t="s">
        <v>41</v>
      </c>
      <c r="C55" s="41" t="s">
        <v>115</v>
      </c>
      <c r="D55" s="41" t="s">
        <v>8</v>
      </c>
      <c r="E55" s="41">
        <v>11914</v>
      </c>
      <c r="F55" s="41">
        <v>2300</v>
      </c>
      <c r="G55" s="41">
        <v>9614</v>
      </c>
    </row>
    <row r="56" spans="1:7" x14ac:dyDescent="0.35">
      <c r="A56" s="41" t="s">
        <v>53</v>
      </c>
      <c r="B56" s="41" t="s">
        <v>52</v>
      </c>
      <c r="C56" s="41" t="s">
        <v>107</v>
      </c>
      <c r="D56" s="41" t="s">
        <v>8</v>
      </c>
      <c r="E56" s="41">
        <v>7276</v>
      </c>
      <c r="F56" s="41">
        <v>2153</v>
      </c>
      <c r="G56" s="41">
        <v>5123</v>
      </c>
    </row>
    <row r="57" spans="1:7" x14ac:dyDescent="0.35">
      <c r="A57" s="41" t="s">
        <v>54</v>
      </c>
      <c r="B57" s="41" t="s">
        <v>37</v>
      </c>
      <c r="C57" s="41" t="s">
        <v>103</v>
      </c>
      <c r="D57" s="41" t="s">
        <v>8</v>
      </c>
      <c r="E57" s="41">
        <v>13889</v>
      </c>
      <c r="F57" s="41">
        <v>9565</v>
      </c>
      <c r="G57" s="41">
        <v>4324</v>
      </c>
    </row>
    <row r="58" spans="1:7" x14ac:dyDescent="0.35">
      <c r="A58" s="41" t="s">
        <v>56</v>
      </c>
      <c r="B58" s="41" t="s">
        <v>55</v>
      </c>
      <c r="C58" s="41" t="s">
        <v>102</v>
      </c>
      <c r="D58" s="41" t="s">
        <v>8</v>
      </c>
      <c r="E58" s="41">
        <v>23326</v>
      </c>
      <c r="F58" s="41">
        <v>12605</v>
      </c>
      <c r="G58" s="41">
        <v>10721</v>
      </c>
    </row>
    <row r="59" spans="1:7" x14ac:dyDescent="0.35">
      <c r="A59" s="41" t="s">
        <v>57</v>
      </c>
      <c r="B59" s="41" t="s">
        <v>15</v>
      </c>
      <c r="C59" s="41" t="s">
        <v>106</v>
      </c>
      <c r="D59" s="41" t="s">
        <v>8</v>
      </c>
      <c r="E59" s="41">
        <v>26090</v>
      </c>
      <c r="F59" s="41">
        <v>19236</v>
      </c>
      <c r="G59" s="41">
        <v>6854</v>
      </c>
    </row>
    <row r="60" spans="1:7" x14ac:dyDescent="0.35">
      <c r="A60" s="41" t="s">
        <v>144</v>
      </c>
      <c r="B60" s="41" t="s">
        <v>58</v>
      </c>
      <c r="C60" s="41" t="s">
        <v>106</v>
      </c>
      <c r="D60" s="41" t="s">
        <v>8</v>
      </c>
      <c r="E60" s="41">
        <v>11938</v>
      </c>
      <c r="F60" s="41">
        <v>10663</v>
      </c>
      <c r="G60" s="41">
        <v>1275</v>
      </c>
    </row>
    <row r="61" spans="1:7" x14ac:dyDescent="0.35">
      <c r="A61" s="41" t="s">
        <v>145</v>
      </c>
      <c r="B61" s="41" t="s">
        <v>10</v>
      </c>
      <c r="C61" s="41" t="s">
        <v>104</v>
      </c>
      <c r="D61" s="41" t="s">
        <v>8</v>
      </c>
      <c r="E61" s="41">
        <v>2353</v>
      </c>
      <c r="F61" s="41">
        <v>1778</v>
      </c>
      <c r="G61" s="41">
        <v>575</v>
      </c>
    </row>
    <row r="62" spans="1:7" x14ac:dyDescent="0.35">
      <c r="A62" s="41" t="s">
        <v>60</v>
      </c>
      <c r="B62" s="41" t="s">
        <v>10</v>
      </c>
      <c r="C62" s="41" t="s">
        <v>104</v>
      </c>
      <c r="D62" s="41" t="s">
        <v>12</v>
      </c>
      <c r="E62" s="41">
        <v>33831</v>
      </c>
      <c r="F62" s="41">
        <v>19467</v>
      </c>
      <c r="G62" s="41">
        <v>14364</v>
      </c>
    </row>
    <row r="63" spans="1:7" x14ac:dyDescent="0.35">
      <c r="A63" s="41" t="s">
        <v>61</v>
      </c>
      <c r="B63" s="41" t="s">
        <v>62</v>
      </c>
      <c r="C63" s="41" t="s">
        <v>103</v>
      </c>
      <c r="D63" s="41" t="s">
        <v>8</v>
      </c>
      <c r="E63" s="41">
        <v>6520</v>
      </c>
      <c r="F63" s="41"/>
      <c r="G63" s="41"/>
    </row>
    <row r="64" spans="1:7" x14ac:dyDescent="0.35">
      <c r="A64" s="41" t="s">
        <v>146</v>
      </c>
      <c r="B64" s="41" t="s">
        <v>15</v>
      </c>
      <c r="C64" s="41" t="s">
        <v>106</v>
      </c>
      <c r="D64" s="41" t="s">
        <v>12</v>
      </c>
      <c r="E64" s="41">
        <v>31236</v>
      </c>
      <c r="F64" s="41">
        <v>29455</v>
      </c>
      <c r="G64" s="41">
        <v>1781</v>
      </c>
    </row>
    <row r="65" spans="1:7" x14ac:dyDescent="0.35">
      <c r="A65" s="41" t="s">
        <v>203</v>
      </c>
      <c r="B65" s="41" t="s">
        <v>15</v>
      </c>
      <c r="C65" s="41" t="s">
        <v>106</v>
      </c>
      <c r="D65" s="41" t="s">
        <v>8</v>
      </c>
      <c r="E65" s="41">
        <v>33833</v>
      </c>
      <c r="F65" s="41">
        <v>22000</v>
      </c>
      <c r="G65" s="41">
        <v>11833</v>
      </c>
    </row>
    <row r="66" spans="1:7" x14ac:dyDescent="0.35">
      <c r="A66" s="41" t="s">
        <v>147</v>
      </c>
      <c r="B66" s="41"/>
      <c r="C66" s="41" t="s">
        <v>120</v>
      </c>
      <c r="D66" s="41"/>
      <c r="E66" s="41"/>
      <c r="F66" s="41"/>
      <c r="G66" s="41"/>
    </row>
    <row r="67" spans="1:7" x14ac:dyDescent="0.35">
      <c r="A67" s="41" t="s">
        <v>169</v>
      </c>
      <c r="B67" s="41" t="s">
        <v>65</v>
      </c>
      <c r="C67" s="41" t="s">
        <v>117</v>
      </c>
      <c r="D67" s="41" t="s">
        <v>8</v>
      </c>
      <c r="E67" s="41">
        <v>18237</v>
      </c>
      <c r="F67" s="41">
        <v>4532</v>
      </c>
      <c r="G67" s="41">
        <v>13705</v>
      </c>
    </row>
    <row r="68" spans="1:7" x14ac:dyDescent="0.35">
      <c r="A68" s="41" t="s">
        <v>66</v>
      </c>
      <c r="B68" s="41" t="s">
        <v>65</v>
      </c>
      <c r="C68" s="41" t="s">
        <v>117</v>
      </c>
      <c r="D68" s="41" t="s">
        <v>8</v>
      </c>
      <c r="E68" s="41">
        <v>10062</v>
      </c>
      <c r="F68" s="41">
        <v>2665</v>
      </c>
      <c r="G68" s="41">
        <v>7397</v>
      </c>
    </row>
    <row r="69" spans="1:7" x14ac:dyDescent="0.35">
      <c r="A69" s="41" t="s">
        <v>148</v>
      </c>
      <c r="B69" s="41" t="s">
        <v>4</v>
      </c>
      <c r="C69" s="41" t="s">
        <v>102</v>
      </c>
      <c r="D69" s="41" t="s">
        <v>8</v>
      </c>
      <c r="E69" s="41">
        <v>19024</v>
      </c>
      <c r="F69" s="41">
        <v>9376</v>
      </c>
      <c r="G69" s="41">
        <v>9648</v>
      </c>
    </row>
    <row r="70" spans="1:7" x14ac:dyDescent="0.35">
      <c r="A70" s="41" t="s">
        <v>63</v>
      </c>
      <c r="B70" s="41" t="s">
        <v>4</v>
      </c>
      <c r="C70" s="41" t="s">
        <v>102</v>
      </c>
      <c r="D70" s="41" t="s">
        <v>8</v>
      </c>
      <c r="E70" s="41">
        <v>25913</v>
      </c>
      <c r="F70" s="41">
        <v>13035</v>
      </c>
      <c r="G70" s="41">
        <v>12878</v>
      </c>
    </row>
    <row r="71" spans="1:7" x14ac:dyDescent="0.35">
      <c r="A71" s="41" t="s">
        <v>149</v>
      </c>
      <c r="B71" s="41" t="s">
        <v>21</v>
      </c>
      <c r="C71" s="41" t="s">
        <v>104</v>
      </c>
      <c r="D71" s="41" t="s">
        <v>8</v>
      </c>
      <c r="E71" s="41">
        <v>23974</v>
      </c>
      <c r="F71" s="41"/>
      <c r="G71" s="41"/>
    </row>
    <row r="72" spans="1:7" x14ac:dyDescent="0.35">
      <c r="A72" s="41" t="s">
        <v>150</v>
      </c>
      <c r="B72" s="41" t="s">
        <v>21</v>
      </c>
      <c r="C72" s="41" t="s">
        <v>104</v>
      </c>
      <c r="D72" s="41" t="s">
        <v>8</v>
      </c>
      <c r="E72" s="41">
        <v>6451</v>
      </c>
      <c r="F72" s="41"/>
      <c r="G72" s="41"/>
    </row>
    <row r="73" spans="1:7" x14ac:dyDescent="0.35">
      <c r="A73" s="41" t="s">
        <v>182</v>
      </c>
      <c r="B73" s="41" t="s">
        <v>59</v>
      </c>
      <c r="C73" s="41" t="s">
        <v>104</v>
      </c>
      <c r="D73" s="41" t="s">
        <v>8</v>
      </c>
      <c r="E73" s="41">
        <v>7101</v>
      </c>
      <c r="F73" s="41"/>
      <c r="G73" s="41">
        <v>7101</v>
      </c>
    </row>
    <row r="74" spans="1:7" x14ac:dyDescent="0.35">
      <c r="A74" s="41" t="s">
        <v>155</v>
      </c>
      <c r="B74" s="41" t="s">
        <v>68</v>
      </c>
      <c r="C74" s="41" t="s">
        <v>110</v>
      </c>
      <c r="D74" s="41" t="s">
        <v>8</v>
      </c>
      <c r="E74" s="41">
        <v>1687</v>
      </c>
      <c r="F74" s="41">
        <v>543</v>
      </c>
      <c r="G74" s="41">
        <v>1144</v>
      </c>
    </row>
    <row r="75" spans="1:7" x14ac:dyDescent="0.35">
      <c r="A75" s="41">
        <f>SUBTOTAL(103,Table1[Museokohteet])</f>
        <v>64</v>
      </c>
      <c r="B75" s="41"/>
      <c r="C75" s="41"/>
      <c r="D75" s="41"/>
      <c r="E75" s="41">
        <f>SUBTOTAL(109,Table1[Kävijät museokohteittain])</f>
        <v>1383087</v>
      </c>
      <c r="F75" s="41">
        <f>SUBTOTAL(109,Table1[Kävijöistä maksaneita kävijöitä museokohteittain])</f>
        <v>632923</v>
      </c>
      <c r="G75" s="41">
        <f>SUBTOTAL(109,Table1[Kävijöistä ilmaiskävijät museokohteittain])</f>
        <v>713219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A6" sqref="A6"/>
    </sheetView>
  </sheetViews>
  <sheetFormatPr defaultRowHeight="14.5" x14ac:dyDescent="0.35"/>
  <cols>
    <col min="1" max="1" width="67.7265625" style="67" customWidth="1"/>
    <col min="2" max="2" width="19.7265625" style="67" bestFit="1" customWidth="1"/>
    <col min="3" max="3" width="24.81640625" style="67" bestFit="1" customWidth="1"/>
    <col min="4" max="4" width="25.1796875" style="67" bestFit="1" customWidth="1"/>
    <col min="5" max="5" width="31" style="67" bestFit="1" customWidth="1"/>
    <col min="6" max="6" width="27.7265625" style="67" bestFit="1" customWidth="1"/>
    <col min="7" max="7" width="28.36328125" style="67" bestFit="1" customWidth="1"/>
    <col min="8" max="16384" width="8.7265625" style="67"/>
  </cols>
  <sheetData>
    <row r="1" spans="1:7" ht="15.5" x14ac:dyDescent="0.35">
      <c r="A1" s="9" t="s">
        <v>232</v>
      </c>
    </row>
    <row r="2" spans="1:7" x14ac:dyDescent="0.35">
      <c r="A2" s="40" t="s">
        <v>72</v>
      </c>
    </row>
    <row r="3" spans="1:7" x14ac:dyDescent="0.35">
      <c r="A3" s="40" t="s">
        <v>73</v>
      </c>
    </row>
    <row r="4" spans="1:7" x14ac:dyDescent="0.35">
      <c r="A4" s="40" t="s">
        <v>234</v>
      </c>
    </row>
    <row r="5" spans="1:7" x14ac:dyDescent="0.35">
      <c r="A5" s="40" t="s">
        <v>233</v>
      </c>
    </row>
    <row r="7" spans="1:7" x14ac:dyDescent="0.35">
      <c r="A7" s="35" t="s">
        <v>122</v>
      </c>
    </row>
    <row r="8" spans="1:7" x14ac:dyDescent="0.35">
      <c r="A8" s="35" t="s">
        <v>123</v>
      </c>
    </row>
    <row r="9" spans="1:7" x14ac:dyDescent="0.35">
      <c r="A9" s="12" t="s">
        <v>185</v>
      </c>
    </row>
    <row r="10" spans="1:7" s="74" customFormat="1" x14ac:dyDescent="0.35">
      <c r="A10" s="73" t="s">
        <v>2</v>
      </c>
      <c r="B10" s="73" t="s">
        <v>0</v>
      </c>
      <c r="C10" s="73" t="s">
        <v>101</v>
      </c>
      <c r="D10" s="73" t="s">
        <v>1</v>
      </c>
      <c r="E10" s="73" t="s">
        <v>76</v>
      </c>
      <c r="F10" s="73" t="s">
        <v>77</v>
      </c>
      <c r="G10" s="73" t="s">
        <v>69</v>
      </c>
    </row>
    <row r="11" spans="1:7" x14ac:dyDescent="0.35">
      <c r="A11" s="41" t="s">
        <v>3</v>
      </c>
      <c r="B11" s="41" t="s">
        <v>4</v>
      </c>
      <c r="C11" s="41" t="s">
        <v>102</v>
      </c>
      <c r="D11" s="41" t="s">
        <v>5</v>
      </c>
      <c r="E11" s="41">
        <v>51649</v>
      </c>
      <c r="F11" s="41">
        <v>8290</v>
      </c>
      <c r="G11" s="41">
        <v>59939</v>
      </c>
    </row>
    <row r="12" spans="1:7" x14ac:dyDescent="0.35">
      <c r="A12" s="41" t="s">
        <v>6</v>
      </c>
      <c r="B12" s="41" t="s">
        <v>7</v>
      </c>
      <c r="C12" s="41" t="s">
        <v>103</v>
      </c>
      <c r="D12" s="41" t="s">
        <v>8</v>
      </c>
      <c r="E12" s="41">
        <v>3074</v>
      </c>
      <c r="F12" s="41">
        <v>17895</v>
      </c>
      <c r="G12" s="41">
        <v>20969</v>
      </c>
    </row>
    <row r="13" spans="1:7" x14ac:dyDescent="0.35">
      <c r="A13" s="41" t="s">
        <v>218</v>
      </c>
      <c r="B13" s="41" t="s">
        <v>10</v>
      </c>
      <c r="C13" s="41" t="s">
        <v>104</v>
      </c>
      <c r="D13" s="41" t="s">
        <v>8</v>
      </c>
      <c r="E13" s="41"/>
      <c r="F13" s="41"/>
      <c r="G13" s="41"/>
    </row>
    <row r="14" spans="1:7" x14ac:dyDescent="0.35">
      <c r="A14" s="70" t="s">
        <v>219</v>
      </c>
      <c r="B14" s="41" t="s">
        <v>10</v>
      </c>
      <c r="C14" s="41" t="s">
        <v>104</v>
      </c>
      <c r="D14" s="41" t="s">
        <v>8</v>
      </c>
      <c r="E14" s="41">
        <v>267268</v>
      </c>
      <c r="F14" s="41">
        <v>47967</v>
      </c>
      <c r="G14" s="41">
        <v>315235</v>
      </c>
    </row>
    <row r="15" spans="1:7" x14ac:dyDescent="0.35">
      <c r="A15" s="41" t="s">
        <v>14</v>
      </c>
      <c r="B15" s="41" t="s">
        <v>10</v>
      </c>
      <c r="C15" s="41" t="s">
        <v>104</v>
      </c>
      <c r="D15" s="41" t="s">
        <v>8</v>
      </c>
      <c r="E15" s="41">
        <v>37938</v>
      </c>
      <c r="F15" s="41">
        <v>11942</v>
      </c>
      <c r="G15" s="41">
        <v>49880</v>
      </c>
    </row>
    <row r="16" spans="1:7" x14ac:dyDescent="0.35">
      <c r="A16" s="41" t="s">
        <v>16</v>
      </c>
      <c r="B16" s="41" t="s">
        <v>17</v>
      </c>
      <c r="C16" s="41" t="s">
        <v>104</v>
      </c>
      <c r="D16" s="41" t="s">
        <v>8</v>
      </c>
      <c r="E16" s="41">
        <v>60278</v>
      </c>
      <c r="F16" s="41">
        <v>74741</v>
      </c>
      <c r="G16" s="41">
        <v>135019</v>
      </c>
    </row>
    <row r="17" spans="1:7" x14ac:dyDescent="0.35">
      <c r="A17" s="41" t="s">
        <v>211</v>
      </c>
      <c r="B17" s="41" t="s">
        <v>10</v>
      </c>
      <c r="C17" s="41" t="s">
        <v>104</v>
      </c>
      <c r="D17" s="41" t="s">
        <v>8</v>
      </c>
      <c r="E17" s="41">
        <v>127984</v>
      </c>
      <c r="F17" s="41">
        <v>60081</v>
      </c>
      <c r="G17" s="41">
        <v>188065</v>
      </c>
    </row>
    <row r="18" spans="1:7" x14ac:dyDescent="0.35">
      <c r="A18" s="62" t="s">
        <v>130</v>
      </c>
      <c r="B18" s="41" t="s">
        <v>18</v>
      </c>
      <c r="C18" s="41" t="s">
        <v>105</v>
      </c>
      <c r="D18" s="41" t="s">
        <v>8</v>
      </c>
      <c r="E18" s="41">
        <v>1815</v>
      </c>
      <c r="F18" s="41">
        <v>3666</v>
      </c>
      <c r="G18" s="41">
        <v>5481</v>
      </c>
    </row>
    <row r="19" spans="1:7" x14ac:dyDescent="0.35">
      <c r="A19" s="41" t="s">
        <v>19</v>
      </c>
      <c r="B19" s="41" t="s">
        <v>15</v>
      </c>
      <c r="C19" s="41" t="s">
        <v>106</v>
      </c>
      <c r="D19" s="41" t="s">
        <v>5</v>
      </c>
      <c r="E19" s="41">
        <v>1448</v>
      </c>
      <c r="F19" s="41">
        <v>562</v>
      </c>
      <c r="G19" s="41">
        <v>2010</v>
      </c>
    </row>
    <row r="20" spans="1:7" x14ac:dyDescent="0.35">
      <c r="A20" s="70" t="s">
        <v>131</v>
      </c>
      <c r="B20" s="41" t="s">
        <v>20</v>
      </c>
      <c r="C20" s="41" t="s">
        <v>104</v>
      </c>
      <c r="D20" s="41" t="s">
        <v>8</v>
      </c>
      <c r="E20" s="41">
        <v>4721</v>
      </c>
      <c r="F20" s="41">
        <v>6865</v>
      </c>
      <c r="G20" s="41">
        <v>11586</v>
      </c>
    </row>
    <row r="21" spans="1:7" x14ac:dyDescent="0.35">
      <c r="A21" s="61" t="s">
        <v>125</v>
      </c>
      <c r="B21" s="41" t="s">
        <v>13</v>
      </c>
      <c r="C21" s="41" t="s">
        <v>107</v>
      </c>
      <c r="D21" s="41" t="s">
        <v>8</v>
      </c>
      <c r="E21" s="41">
        <v>18816</v>
      </c>
      <c r="F21" s="41">
        <v>5991</v>
      </c>
      <c r="G21" s="41">
        <v>24807</v>
      </c>
    </row>
    <row r="22" spans="1:7" x14ac:dyDescent="0.35">
      <c r="A22" s="70" t="s">
        <v>124</v>
      </c>
      <c r="B22" s="41" t="s">
        <v>13</v>
      </c>
      <c r="C22" s="41" t="s">
        <v>107</v>
      </c>
      <c r="D22" s="41" t="s">
        <v>8</v>
      </c>
      <c r="E22" s="41">
        <v>16838</v>
      </c>
      <c r="F22" s="41">
        <v>3390</v>
      </c>
      <c r="G22" s="41">
        <v>20228</v>
      </c>
    </row>
    <row r="23" spans="1:7" x14ac:dyDescent="0.35">
      <c r="A23" s="61" t="s">
        <v>132</v>
      </c>
      <c r="B23" s="41" t="s">
        <v>22</v>
      </c>
      <c r="C23" s="41" t="s">
        <v>108</v>
      </c>
      <c r="D23" s="41" t="s">
        <v>8</v>
      </c>
      <c r="E23" s="41"/>
      <c r="F23" s="41">
        <v>16074</v>
      </c>
      <c r="G23" s="41">
        <v>16074</v>
      </c>
    </row>
    <row r="24" spans="1:7" x14ac:dyDescent="0.35">
      <c r="A24" s="41" t="s">
        <v>24</v>
      </c>
      <c r="B24" s="41" t="s">
        <v>25</v>
      </c>
      <c r="C24" s="41" t="s">
        <v>109</v>
      </c>
      <c r="D24" s="41" t="s">
        <v>8</v>
      </c>
      <c r="E24" s="41">
        <v>11998</v>
      </c>
      <c r="F24" s="41">
        <v>11065</v>
      </c>
      <c r="G24" s="41">
        <v>23063</v>
      </c>
    </row>
    <row r="25" spans="1:7" x14ac:dyDescent="0.35">
      <c r="A25" s="61" t="s">
        <v>126</v>
      </c>
      <c r="B25" s="41" t="s">
        <v>9</v>
      </c>
      <c r="C25" s="41" t="s">
        <v>110</v>
      </c>
      <c r="D25" s="41" t="s">
        <v>8</v>
      </c>
      <c r="E25" s="41"/>
      <c r="F25" s="41">
        <v>5862</v>
      </c>
      <c r="G25" s="41">
        <v>5862</v>
      </c>
    </row>
    <row r="26" spans="1:7" x14ac:dyDescent="0.35">
      <c r="A26" s="70" t="s">
        <v>133</v>
      </c>
      <c r="B26" s="41" t="s">
        <v>9</v>
      </c>
      <c r="C26" s="41" t="s">
        <v>110</v>
      </c>
      <c r="D26" s="41" t="s">
        <v>8</v>
      </c>
      <c r="E26" s="41">
        <v>7101</v>
      </c>
      <c r="F26" s="41">
        <v>33883</v>
      </c>
      <c r="G26" s="41">
        <v>40984</v>
      </c>
    </row>
    <row r="27" spans="1:7" x14ac:dyDescent="0.35">
      <c r="A27" s="61" t="s">
        <v>194</v>
      </c>
      <c r="B27" s="41" t="s">
        <v>26</v>
      </c>
      <c r="C27" s="41" t="s">
        <v>104</v>
      </c>
      <c r="D27" s="41" t="s">
        <v>8</v>
      </c>
      <c r="E27" s="41">
        <v>11336</v>
      </c>
      <c r="F27" s="41">
        <v>5461</v>
      </c>
      <c r="G27" s="41">
        <v>16797</v>
      </c>
    </row>
    <row r="28" spans="1:7" x14ac:dyDescent="0.35">
      <c r="A28" s="41" t="s">
        <v>228</v>
      </c>
      <c r="B28" s="41" t="s">
        <v>27</v>
      </c>
      <c r="C28" s="41" t="s">
        <v>111</v>
      </c>
      <c r="D28" s="41" t="s">
        <v>5</v>
      </c>
      <c r="E28" s="41"/>
      <c r="F28" s="41">
        <v>13749</v>
      </c>
      <c r="G28" s="41">
        <v>13749</v>
      </c>
    </row>
    <row r="29" spans="1:7" x14ac:dyDescent="0.35">
      <c r="A29" s="41" t="s">
        <v>30</v>
      </c>
      <c r="B29" s="41" t="s">
        <v>29</v>
      </c>
      <c r="C29" s="41" t="s">
        <v>112</v>
      </c>
      <c r="D29" s="41" t="s">
        <v>8</v>
      </c>
      <c r="E29" s="41"/>
      <c r="F29" s="41">
        <v>10869</v>
      </c>
      <c r="G29" s="41">
        <v>10869</v>
      </c>
    </row>
    <row r="30" spans="1:7" x14ac:dyDescent="0.35">
      <c r="A30" s="71" t="s">
        <v>127</v>
      </c>
      <c r="B30" s="41" t="s">
        <v>10</v>
      </c>
      <c r="C30" s="41" t="s">
        <v>104</v>
      </c>
      <c r="D30" s="41" t="s">
        <v>8</v>
      </c>
      <c r="E30" s="41">
        <v>260524</v>
      </c>
      <c r="F30" s="41">
        <v>100658</v>
      </c>
      <c r="G30" s="41">
        <v>361182</v>
      </c>
    </row>
    <row r="31" spans="1:7" x14ac:dyDescent="0.35">
      <c r="A31" s="71" t="s">
        <v>128</v>
      </c>
      <c r="B31" s="41" t="s">
        <v>10</v>
      </c>
      <c r="C31" s="41" t="s">
        <v>104</v>
      </c>
      <c r="D31" s="41" t="s">
        <v>8</v>
      </c>
      <c r="E31" s="41">
        <v>212101</v>
      </c>
      <c r="F31" s="41">
        <v>166408</v>
      </c>
      <c r="G31" s="41">
        <v>378509</v>
      </c>
    </row>
    <row r="32" spans="1:7" x14ac:dyDescent="0.35">
      <c r="A32" s="71" t="s">
        <v>129</v>
      </c>
      <c r="B32" s="41" t="s">
        <v>10</v>
      </c>
      <c r="C32" s="41" t="s">
        <v>104</v>
      </c>
      <c r="D32" s="41" t="s">
        <v>8</v>
      </c>
      <c r="E32" s="41">
        <v>49064</v>
      </c>
      <c r="F32" s="41">
        <v>19660</v>
      </c>
      <c r="G32" s="41">
        <v>68724</v>
      </c>
    </row>
    <row r="33" spans="1:7" x14ac:dyDescent="0.35">
      <c r="A33" s="72" t="s">
        <v>195</v>
      </c>
      <c r="B33" s="41" t="s">
        <v>31</v>
      </c>
      <c r="C33" s="41" t="s">
        <v>103</v>
      </c>
      <c r="D33" s="41" t="s">
        <v>8</v>
      </c>
      <c r="E33" s="41"/>
      <c r="F33" s="41">
        <v>13095</v>
      </c>
      <c r="G33" s="41">
        <v>13095</v>
      </c>
    </row>
    <row r="34" spans="1:7" x14ac:dyDescent="0.35">
      <c r="A34" s="71" t="s">
        <v>196</v>
      </c>
      <c r="B34" s="41" t="s">
        <v>32</v>
      </c>
      <c r="C34" s="41" t="s">
        <v>104</v>
      </c>
      <c r="D34" s="41" t="s">
        <v>5</v>
      </c>
      <c r="E34" s="41">
        <v>7924</v>
      </c>
      <c r="F34" s="41">
        <v>14494</v>
      </c>
      <c r="G34" s="41">
        <v>22418</v>
      </c>
    </row>
    <row r="35" spans="1:7" x14ac:dyDescent="0.35">
      <c r="A35" s="44" t="s">
        <v>95</v>
      </c>
      <c r="B35" s="41" t="s">
        <v>96</v>
      </c>
      <c r="C35" s="41" t="s">
        <v>106</v>
      </c>
      <c r="D35" s="41" t="s">
        <v>8</v>
      </c>
      <c r="E35" s="41">
        <v>8823</v>
      </c>
      <c r="F35" s="41">
        <v>6910</v>
      </c>
      <c r="G35" s="41">
        <v>15733</v>
      </c>
    </row>
    <row r="36" spans="1:7" x14ac:dyDescent="0.35">
      <c r="A36" s="44" t="s">
        <v>34</v>
      </c>
      <c r="B36" s="41" t="s">
        <v>33</v>
      </c>
      <c r="C36" s="41" t="s">
        <v>113</v>
      </c>
      <c r="D36" s="41" t="s">
        <v>8</v>
      </c>
      <c r="E36" s="41">
        <v>7830</v>
      </c>
      <c r="F36" s="41">
        <v>8822</v>
      </c>
      <c r="G36" s="41">
        <v>16652</v>
      </c>
    </row>
    <row r="37" spans="1:7" x14ac:dyDescent="0.35">
      <c r="A37" s="44" t="s">
        <v>235</v>
      </c>
      <c r="B37" s="41" t="s">
        <v>35</v>
      </c>
      <c r="C37" s="41" t="s">
        <v>105</v>
      </c>
      <c r="D37" s="41" t="s">
        <v>8</v>
      </c>
      <c r="E37" s="41"/>
      <c r="F37" s="41">
        <v>32757</v>
      </c>
      <c r="G37" s="41">
        <v>32757</v>
      </c>
    </row>
    <row r="38" spans="1:7" x14ac:dyDescent="0.35">
      <c r="A38" s="71" t="s">
        <v>135</v>
      </c>
      <c r="B38" s="41" t="s">
        <v>39</v>
      </c>
      <c r="C38" s="41" t="s">
        <v>108</v>
      </c>
      <c r="D38" s="41" t="s">
        <v>8</v>
      </c>
      <c r="E38" s="41">
        <v>7424</v>
      </c>
      <c r="F38" s="41">
        <v>7428</v>
      </c>
      <c r="G38" s="41">
        <v>14852</v>
      </c>
    </row>
    <row r="39" spans="1:7" x14ac:dyDescent="0.35">
      <c r="A39" s="71" t="s">
        <v>136</v>
      </c>
      <c r="B39" s="41" t="s">
        <v>39</v>
      </c>
      <c r="C39" s="41" t="s">
        <v>108</v>
      </c>
      <c r="D39" s="41" t="s">
        <v>8</v>
      </c>
      <c r="E39" s="41"/>
      <c r="F39" s="41">
        <v>18122</v>
      </c>
      <c r="G39" s="41">
        <v>18122</v>
      </c>
    </row>
    <row r="40" spans="1:7" x14ac:dyDescent="0.35">
      <c r="A40" s="71" t="s">
        <v>137</v>
      </c>
      <c r="B40" s="41" t="s">
        <v>40</v>
      </c>
      <c r="C40" s="41" t="s">
        <v>114</v>
      </c>
      <c r="D40" s="41" t="s">
        <v>8</v>
      </c>
      <c r="E40" s="41"/>
      <c r="F40" s="41">
        <v>15122</v>
      </c>
      <c r="G40" s="41">
        <v>15122</v>
      </c>
    </row>
    <row r="41" spans="1:7" x14ac:dyDescent="0.35">
      <c r="A41" s="44" t="s">
        <v>42</v>
      </c>
      <c r="B41" s="41" t="s">
        <v>41</v>
      </c>
      <c r="C41" s="41" t="s">
        <v>115</v>
      </c>
      <c r="D41" s="41" t="s">
        <v>11</v>
      </c>
      <c r="E41" s="41">
        <v>1247</v>
      </c>
      <c r="F41" s="41">
        <v>1830</v>
      </c>
      <c r="G41" s="41">
        <v>3077</v>
      </c>
    </row>
    <row r="42" spans="1:7" x14ac:dyDescent="0.35">
      <c r="A42" s="71" t="s">
        <v>139</v>
      </c>
      <c r="B42" s="41" t="s">
        <v>23</v>
      </c>
      <c r="C42" s="41" t="s">
        <v>119</v>
      </c>
      <c r="D42" s="41" t="s">
        <v>8</v>
      </c>
      <c r="E42" s="41">
        <v>2653</v>
      </c>
      <c r="F42" s="41">
        <v>4650</v>
      </c>
      <c r="G42" s="41">
        <v>7303</v>
      </c>
    </row>
    <row r="43" spans="1:7" x14ac:dyDescent="0.35">
      <c r="A43" s="71" t="s">
        <v>199</v>
      </c>
      <c r="B43" s="41" t="s">
        <v>43</v>
      </c>
      <c r="C43" s="41" t="s">
        <v>114</v>
      </c>
      <c r="D43" s="41" t="s">
        <v>8</v>
      </c>
      <c r="E43" s="41">
        <v>3002</v>
      </c>
      <c r="F43" s="41">
        <v>2744</v>
      </c>
      <c r="G43" s="41">
        <v>5746</v>
      </c>
    </row>
    <row r="44" spans="1:7" x14ac:dyDescent="0.35">
      <c r="A44" s="71" t="s">
        <v>140</v>
      </c>
      <c r="B44" s="41" t="s">
        <v>43</v>
      </c>
      <c r="C44" s="41" t="s">
        <v>114</v>
      </c>
      <c r="D44" s="41" t="s">
        <v>8</v>
      </c>
      <c r="E44" s="41"/>
      <c r="F44" s="41">
        <v>177</v>
      </c>
      <c r="G44" s="41">
        <v>177</v>
      </c>
    </row>
    <row r="45" spans="1:7" x14ac:dyDescent="0.35">
      <c r="A45" s="71" t="s">
        <v>220</v>
      </c>
      <c r="B45" s="41" t="s">
        <v>43</v>
      </c>
      <c r="C45" s="41" t="s">
        <v>114</v>
      </c>
      <c r="D45" s="41" t="s">
        <v>8</v>
      </c>
      <c r="E45" s="41"/>
      <c r="F45" s="41">
        <v>2954</v>
      </c>
      <c r="G45" s="41">
        <v>2954</v>
      </c>
    </row>
    <row r="46" spans="1:7" x14ac:dyDescent="0.35">
      <c r="A46" s="44" t="s">
        <v>229</v>
      </c>
      <c r="B46" s="41" t="s">
        <v>230</v>
      </c>
      <c r="C46" s="41" t="s">
        <v>105</v>
      </c>
      <c r="D46" s="41" t="s">
        <v>8</v>
      </c>
      <c r="E46" s="41">
        <v>1415</v>
      </c>
      <c r="F46" s="41">
        <v>1876</v>
      </c>
      <c r="G46" s="41">
        <v>3291</v>
      </c>
    </row>
    <row r="47" spans="1:7" x14ac:dyDescent="0.35">
      <c r="A47" s="44" t="s">
        <v>236</v>
      </c>
      <c r="B47" s="41" t="s">
        <v>45</v>
      </c>
      <c r="C47" s="41" t="s">
        <v>116</v>
      </c>
      <c r="D47" s="41" t="s">
        <v>8</v>
      </c>
      <c r="E47" s="41">
        <v>14602</v>
      </c>
      <c r="F47" s="41">
        <v>30206</v>
      </c>
      <c r="G47" s="41">
        <v>44808</v>
      </c>
    </row>
    <row r="48" spans="1:7" x14ac:dyDescent="0.35">
      <c r="A48" s="44" t="s">
        <v>231</v>
      </c>
      <c r="B48" s="41" t="s">
        <v>46</v>
      </c>
      <c r="C48" s="41" t="s">
        <v>109</v>
      </c>
      <c r="D48" s="41" t="s">
        <v>8</v>
      </c>
      <c r="E48" s="41">
        <v>6427</v>
      </c>
      <c r="F48" s="41">
        <v>1481</v>
      </c>
      <c r="G48" s="41">
        <v>7908</v>
      </c>
    </row>
    <row r="49" spans="1:7" x14ac:dyDescent="0.35">
      <c r="A49" s="44" t="s">
        <v>201</v>
      </c>
      <c r="B49" s="41" t="s">
        <v>47</v>
      </c>
      <c r="C49" s="41" t="s">
        <v>118</v>
      </c>
      <c r="D49" s="41" t="s">
        <v>5</v>
      </c>
      <c r="E49" s="41">
        <v>7231</v>
      </c>
      <c r="F49" s="41">
        <v>6749</v>
      </c>
      <c r="G49" s="41">
        <v>13980</v>
      </c>
    </row>
    <row r="50" spans="1:7" x14ac:dyDescent="0.35">
      <c r="A50" s="71" t="s">
        <v>142</v>
      </c>
      <c r="B50" s="41" t="s">
        <v>48</v>
      </c>
      <c r="C50" s="41" t="s">
        <v>115</v>
      </c>
      <c r="D50" s="41" t="s">
        <v>8</v>
      </c>
      <c r="E50" s="41"/>
      <c r="F50" s="41">
        <v>4115</v>
      </c>
      <c r="G50" s="41">
        <v>4115</v>
      </c>
    </row>
    <row r="51" spans="1:7" x14ac:dyDescent="0.35">
      <c r="A51" s="71" t="s">
        <v>202</v>
      </c>
      <c r="B51" s="41" t="s">
        <v>48</v>
      </c>
      <c r="C51" s="41" t="s">
        <v>115</v>
      </c>
      <c r="D51" s="41" t="s">
        <v>8</v>
      </c>
      <c r="E51" s="41">
        <v>9326</v>
      </c>
      <c r="F51" s="41">
        <v>19124</v>
      </c>
      <c r="G51" s="41">
        <v>28450</v>
      </c>
    </row>
    <row r="52" spans="1:7" x14ac:dyDescent="0.35">
      <c r="A52" s="44" t="s">
        <v>49</v>
      </c>
      <c r="B52" s="41" t="s">
        <v>50</v>
      </c>
      <c r="C52" s="41" t="s">
        <v>102</v>
      </c>
      <c r="D52" s="41" t="s">
        <v>8</v>
      </c>
      <c r="E52" s="41"/>
      <c r="F52" s="41">
        <v>5309</v>
      </c>
      <c r="G52" s="41">
        <v>5309</v>
      </c>
    </row>
    <row r="53" spans="1:7" x14ac:dyDescent="0.35">
      <c r="A53" s="44" t="s">
        <v>51</v>
      </c>
      <c r="B53" s="41" t="s">
        <v>41</v>
      </c>
      <c r="C53" s="41" t="s">
        <v>115</v>
      </c>
      <c r="D53" s="41" t="s">
        <v>8</v>
      </c>
      <c r="E53" s="41">
        <v>3387</v>
      </c>
      <c r="F53" s="41">
        <v>4562</v>
      </c>
      <c r="G53" s="41">
        <v>7949</v>
      </c>
    </row>
    <row r="54" spans="1:7" x14ac:dyDescent="0.35">
      <c r="A54" s="72" t="s">
        <v>143</v>
      </c>
      <c r="B54" s="41" t="s">
        <v>52</v>
      </c>
      <c r="C54" s="41" t="s">
        <v>107</v>
      </c>
      <c r="D54" s="41" t="s">
        <v>8</v>
      </c>
      <c r="E54" s="41">
        <v>3498</v>
      </c>
      <c r="F54" s="41">
        <v>6357</v>
      </c>
      <c r="G54" s="41">
        <v>9855</v>
      </c>
    </row>
    <row r="55" spans="1:7" x14ac:dyDescent="0.35">
      <c r="A55" s="44" t="s">
        <v>54</v>
      </c>
      <c r="B55" s="41" t="s">
        <v>37</v>
      </c>
      <c r="C55" s="41" t="s">
        <v>103</v>
      </c>
      <c r="D55" s="41" t="s">
        <v>8</v>
      </c>
      <c r="E55" s="41">
        <v>9789</v>
      </c>
      <c r="F55" s="41">
        <v>29049</v>
      </c>
      <c r="G55" s="41">
        <v>38838</v>
      </c>
    </row>
    <row r="56" spans="1:7" x14ac:dyDescent="0.35">
      <c r="A56" s="44" t="s">
        <v>237</v>
      </c>
      <c r="B56" s="41" t="s">
        <v>55</v>
      </c>
      <c r="C56" s="41" t="s">
        <v>102</v>
      </c>
      <c r="D56" s="41" t="s">
        <v>8</v>
      </c>
      <c r="E56" s="41">
        <v>13555</v>
      </c>
      <c r="F56" s="41">
        <v>10798</v>
      </c>
      <c r="G56" s="41">
        <v>24353</v>
      </c>
    </row>
    <row r="57" spans="1:7" x14ac:dyDescent="0.35">
      <c r="A57" s="44" t="s">
        <v>57</v>
      </c>
      <c r="B57" s="41" t="s">
        <v>15</v>
      </c>
      <c r="C57" s="41" t="s">
        <v>106</v>
      </c>
      <c r="D57" s="41" t="s">
        <v>8</v>
      </c>
      <c r="E57" s="41">
        <v>32640</v>
      </c>
      <c r="F57" s="41">
        <v>9715</v>
      </c>
      <c r="G57" s="41">
        <v>42355</v>
      </c>
    </row>
    <row r="58" spans="1:7" x14ac:dyDescent="0.35">
      <c r="A58" s="44" t="s">
        <v>144</v>
      </c>
      <c r="B58" s="41" t="s">
        <v>58</v>
      </c>
      <c r="C58" s="41" t="s">
        <v>106</v>
      </c>
      <c r="D58" s="41" t="s">
        <v>8</v>
      </c>
      <c r="E58" s="41">
        <v>42194</v>
      </c>
      <c r="F58" s="41">
        <v>11002</v>
      </c>
      <c r="G58" s="41">
        <v>53196</v>
      </c>
    </row>
    <row r="59" spans="1:7" x14ac:dyDescent="0.35">
      <c r="A59" s="44" t="s">
        <v>60</v>
      </c>
      <c r="B59" s="41" t="s">
        <v>10</v>
      </c>
      <c r="C59" s="41" t="s">
        <v>104</v>
      </c>
      <c r="D59" s="41" t="s">
        <v>12</v>
      </c>
      <c r="E59" s="41">
        <v>20421</v>
      </c>
      <c r="F59" s="41">
        <v>10885</v>
      </c>
      <c r="G59" s="41">
        <v>31306</v>
      </c>
    </row>
    <row r="60" spans="1:7" x14ac:dyDescent="0.35">
      <c r="A60" s="44" t="s">
        <v>61</v>
      </c>
      <c r="B60" s="41" t="s">
        <v>62</v>
      </c>
      <c r="C60" s="41" t="s">
        <v>103</v>
      </c>
      <c r="D60" s="41" t="s">
        <v>8</v>
      </c>
      <c r="E60" s="41">
        <v>8149</v>
      </c>
      <c r="F60" s="41">
        <v>1854</v>
      </c>
      <c r="G60" s="41">
        <v>10003</v>
      </c>
    </row>
    <row r="61" spans="1:7" x14ac:dyDescent="0.35">
      <c r="A61" s="44" t="s">
        <v>97</v>
      </c>
      <c r="B61" s="41" t="s">
        <v>10</v>
      </c>
      <c r="C61" s="41" t="s">
        <v>104</v>
      </c>
      <c r="D61" s="41" t="s">
        <v>8</v>
      </c>
      <c r="E61" s="41"/>
      <c r="F61" s="41">
        <v>8509</v>
      </c>
      <c r="G61" s="41">
        <v>8509</v>
      </c>
    </row>
    <row r="62" spans="1:7" x14ac:dyDescent="0.35">
      <c r="A62" s="41" t="s">
        <v>208</v>
      </c>
      <c r="B62" s="41" t="s">
        <v>38</v>
      </c>
      <c r="C62" s="41" t="s">
        <v>113</v>
      </c>
      <c r="D62" s="41" t="s">
        <v>8</v>
      </c>
      <c r="E62" s="41">
        <v>3236</v>
      </c>
      <c r="F62" s="41">
        <v>2538</v>
      </c>
      <c r="G62" s="41">
        <v>5774</v>
      </c>
    </row>
    <row r="63" spans="1:7" x14ac:dyDescent="0.35">
      <c r="A63" s="41" t="s">
        <v>212</v>
      </c>
      <c r="B63" s="41" t="s">
        <v>15</v>
      </c>
      <c r="C63" s="41" t="s">
        <v>106</v>
      </c>
      <c r="D63" s="41" t="s">
        <v>8</v>
      </c>
      <c r="E63" s="41">
        <v>67128</v>
      </c>
      <c r="F63" s="41">
        <v>16215</v>
      </c>
      <c r="G63" s="41">
        <v>83343</v>
      </c>
    </row>
    <row r="64" spans="1:7" x14ac:dyDescent="0.35">
      <c r="A64" s="41" t="s">
        <v>209</v>
      </c>
      <c r="B64" s="41" t="s">
        <v>15</v>
      </c>
      <c r="C64" s="41" t="s">
        <v>106</v>
      </c>
      <c r="D64" s="41" t="s">
        <v>8</v>
      </c>
      <c r="E64" s="41">
        <v>31313</v>
      </c>
      <c r="F64" s="41">
        <v>17668</v>
      </c>
      <c r="G64" s="41">
        <v>48981</v>
      </c>
    </row>
    <row r="65" spans="1:7" x14ac:dyDescent="0.35">
      <c r="A65" s="62" t="s">
        <v>148</v>
      </c>
      <c r="B65" s="41" t="s">
        <v>4</v>
      </c>
      <c r="C65" s="41" t="s">
        <v>102</v>
      </c>
      <c r="D65" s="41" t="s">
        <v>8</v>
      </c>
      <c r="E65" s="41">
        <v>29490</v>
      </c>
      <c r="F65" s="41">
        <v>14145</v>
      </c>
      <c r="G65" s="41">
        <v>43635</v>
      </c>
    </row>
    <row r="66" spans="1:7" x14ac:dyDescent="0.35">
      <c r="A66" s="41" t="s">
        <v>63</v>
      </c>
      <c r="B66" s="41" t="s">
        <v>4</v>
      </c>
      <c r="C66" s="41" t="s">
        <v>102</v>
      </c>
      <c r="D66" s="41" t="s">
        <v>8</v>
      </c>
      <c r="E66" s="41">
        <v>43964</v>
      </c>
      <c r="F66" s="41">
        <v>12899</v>
      </c>
      <c r="G66" s="41">
        <v>56863</v>
      </c>
    </row>
    <row r="67" spans="1:7" x14ac:dyDescent="0.35">
      <c r="A67" s="41" t="s">
        <v>149</v>
      </c>
      <c r="B67" s="41" t="s">
        <v>21</v>
      </c>
      <c r="C67" s="41" t="s">
        <v>104</v>
      </c>
      <c r="D67" s="41" t="s">
        <v>8</v>
      </c>
      <c r="E67" s="41">
        <v>27617</v>
      </c>
      <c r="F67" s="41">
        <v>5997</v>
      </c>
      <c r="G67" s="41">
        <v>33614</v>
      </c>
    </row>
    <row r="68" spans="1:7" x14ac:dyDescent="0.35">
      <c r="A68" s="41" t="s">
        <v>150</v>
      </c>
      <c r="B68" s="41" t="s">
        <v>21</v>
      </c>
      <c r="C68" s="41" t="s">
        <v>104</v>
      </c>
      <c r="D68" s="41" t="s">
        <v>8</v>
      </c>
      <c r="E68" s="41"/>
      <c r="F68" s="41"/>
      <c r="G68" s="41"/>
    </row>
    <row r="69" spans="1:7" x14ac:dyDescent="0.35">
      <c r="A69" s="41" t="s">
        <v>151</v>
      </c>
      <c r="B69" s="41" t="s">
        <v>64</v>
      </c>
      <c r="C69" s="41" t="s">
        <v>102</v>
      </c>
      <c r="D69" s="41" t="s">
        <v>8</v>
      </c>
      <c r="E69" s="41"/>
      <c r="F69" s="41">
        <v>2900</v>
      </c>
      <c r="G69" s="41">
        <v>2900</v>
      </c>
    </row>
    <row r="70" spans="1:7" x14ac:dyDescent="0.35">
      <c r="A70" s="41" t="s">
        <v>152</v>
      </c>
      <c r="B70" s="41" t="s">
        <v>65</v>
      </c>
      <c r="C70" s="41" t="s">
        <v>117</v>
      </c>
      <c r="D70" s="41" t="s">
        <v>8</v>
      </c>
      <c r="E70" s="41">
        <v>3367</v>
      </c>
      <c r="F70" s="41">
        <v>6820</v>
      </c>
      <c r="G70" s="41">
        <v>10187</v>
      </c>
    </row>
    <row r="71" spans="1:7" x14ac:dyDescent="0.35">
      <c r="A71" s="41" t="s">
        <v>153</v>
      </c>
      <c r="B71" s="41" t="s">
        <v>65</v>
      </c>
      <c r="C71" s="41" t="s">
        <v>117</v>
      </c>
      <c r="D71" s="41" t="s">
        <v>8</v>
      </c>
      <c r="E71" s="41">
        <v>4103</v>
      </c>
      <c r="F71" s="41">
        <v>5899</v>
      </c>
      <c r="G71" s="41">
        <v>10002</v>
      </c>
    </row>
    <row r="72" spans="1:7" x14ac:dyDescent="0.35">
      <c r="A72" s="41" t="s">
        <v>154</v>
      </c>
      <c r="B72" s="41" t="s">
        <v>65</v>
      </c>
      <c r="C72" s="41" t="s">
        <v>117</v>
      </c>
      <c r="D72" s="41" t="s">
        <v>8</v>
      </c>
      <c r="E72" s="41"/>
      <c r="F72" s="41">
        <v>11177</v>
      </c>
      <c r="G72" s="41">
        <v>11177</v>
      </c>
    </row>
    <row r="73" spans="1:7" x14ac:dyDescent="0.35">
      <c r="A73" s="41" t="s">
        <v>223</v>
      </c>
      <c r="B73" s="41" t="s">
        <v>59</v>
      </c>
      <c r="C73" s="41" t="s">
        <v>104</v>
      </c>
      <c r="D73" s="41" t="s">
        <v>8</v>
      </c>
      <c r="E73" s="41"/>
      <c r="F73" s="41">
        <v>5276</v>
      </c>
      <c r="G73" s="41">
        <v>5276</v>
      </c>
    </row>
    <row r="74" spans="1:7" x14ac:dyDescent="0.35">
      <c r="A74" s="41" t="s">
        <v>224</v>
      </c>
      <c r="B74" s="41" t="s">
        <v>59</v>
      </c>
      <c r="C74" s="41" t="s">
        <v>104</v>
      </c>
      <c r="D74" s="41" t="s">
        <v>8</v>
      </c>
      <c r="E74" s="41"/>
      <c r="F74" s="41">
        <v>22601</v>
      </c>
      <c r="G74" s="41">
        <v>22601</v>
      </c>
    </row>
    <row r="75" spans="1:7" x14ac:dyDescent="0.35">
      <c r="A75" s="41" t="s">
        <v>216</v>
      </c>
      <c r="B75" s="41" t="s">
        <v>10</v>
      </c>
      <c r="C75" s="41" t="s">
        <v>104</v>
      </c>
      <c r="D75" s="41" t="s">
        <v>8</v>
      </c>
      <c r="E75" s="41">
        <v>23458</v>
      </c>
      <c r="F75" s="41">
        <v>5084</v>
      </c>
      <c r="G75" s="41">
        <v>28542</v>
      </c>
    </row>
    <row r="76" spans="1:7" x14ac:dyDescent="0.35">
      <c r="A76" s="41" t="s">
        <v>210</v>
      </c>
      <c r="B76" s="41" t="s">
        <v>68</v>
      </c>
      <c r="C76" s="41" t="s">
        <v>110</v>
      </c>
      <c r="D76" s="41" t="s">
        <v>8</v>
      </c>
      <c r="E76" s="41">
        <v>558</v>
      </c>
      <c r="F76" s="41">
        <v>1814</v>
      </c>
      <c r="G76" s="41">
        <v>2372</v>
      </c>
    </row>
    <row r="77" spans="1:7" x14ac:dyDescent="0.35">
      <c r="A77" s="41">
        <f>SUBTOTAL(103,Taulukko14[Museokohteet])</f>
        <v>66</v>
      </c>
      <c r="B77" s="66"/>
      <c r="C77" s="66"/>
      <c r="D77" s="41"/>
      <c r="E77" s="66">
        <f>SUBTOTAL(109,Taulukko14[Maksetut käynnit museokohteittain])</f>
        <v>1589724</v>
      </c>
      <c r="F77" s="66">
        <f>SUBTOTAL(109,Taulukko14[Ilmaiskäynnit museokohteittain])</f>
        <v>1046808</v>
      </c>
      <c r="G77" s="66">
        <f>SUBTOTAL(109,Taulukko14[Kaikki käynnit museokohteittain])</f>
        <v>2636532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workbookViewId="0">
      <selection activeCell="B1" sqref="B1"/>
    </sheetView>
  </sheetViews>
  <sheetFormatPr defaultRowHeight="14.5" x14ac:dyDescent="0.35"/>
  <cols>
    <col min="1" max="1" width="67.7265625" customWidth="1"/>
    <col min="2" max="2" width="19.7265625" bestFit="1" customWidth="1"/>
    <col min="3" max="3" width="24.81640625" bestFit="1" customWidth="1"/>
    <col min="4" max="4" width="25.1796875" bestFit="1" customWidth="1"/>
    <col min="5" max="5" width="31" bestFit="1" customWidth="1"/>
    <col min="6" max="6" width="27.7265625" bestFit="1" customWidth="1"/>
    <col min="7" max="7" width="28.36328125" bestFit="1" customWidth="1"/>
  </cols>
  <sheetData>
    <row r="1" spans="1:7" ht="15.5" x14ac:dyDescent="0.35">
      <c r="A1" s="9" t="s">
        <v>215</v>
      </c>
    </row>
    <row r="2" spans="1:7" x14ac:dyDescent="0.35">
      <c r="A2" s="40" t="s">
        <v>72</v>
      </c>
    </row>
    <row r="3" spans="1:7" x14ac:dyDescent="0.35">
      <c r="A3" s="40" t="s">
        <v>73</v>
      </c>
    </row>
    <row r="4" spans="1:7" x14ac:dyDescent="0.35">
      <c r="A4" s="40" t="s">
        <v>225</v>
      </c>
    </row>
    <row r="5" spans="1:7" x14ac:dyDescent="0.35">
      <c r="A5" s="40" t="s">
        <v>217</v>
      </c>
    </row>
    <row r="6" spans="1:7" x14ac:dyDescent="0.35">
      <c r="A6" s="63"/>
    </row>
    <row r="7" spans="1:7" x14ac:dyDescent="0.35">
      <c r="A7" s="35" t="s">
        <v>122</v>
      </c>
    </row>
    <row r="8" spans="1:7" x14ac:dyDescent="0.35">
      <c r="A8" s="35" t="s">
        <v>123</v>
      </c>
    </row>
    <row r="9" spans="1:7" x14ac:dyDescent="0.35">
      <c r="A9" s="12" t="s">
        <v>185</v>
      </c>
    </row>
    <row r="10" spans="1:7" x14ac:dyDescent="0.35">
      <c r="A10" s="43" t="s">
        <v>2</v>
      </c>
      <c r="B10" s="43" t="s">
        <v>0</v>
      </c>
      <c r="C10" s="43" t="s">
        <v>101</v>
      </c>
      <c r="D10" s="43" t="s">
        <v>1</v>
      </c>
      <c r="E10" s="43" t="s">
        <v>76</v>
      </c>
      <c r="F10" s="43" t="s">
        <v>77</v>
      </c>
      <c r="G10" s="43" t="s">
        <v>69</v>
      </c>
    </row>
    <row r="11" spans="1:7" x14ac:dyDescent="0.35">
      <c r="A11" s="41" t="s">
        <v>3</v>
      </c>
      <c r="B11" s="41" t="s">
        <v>4</v>
      </c>
      <c r="C11" s="41" t="s">
        <v>102</v>
      </c>
      <c r="D11" s="41" t="s">
        <v>5</v>
      </c>
      <c r="E11" s="41">
        <v>59507</v>
      </c>
      <c r="F11" s="41">
        <v>11107</v>
      </c>
      <c r="G11" s="41">
        <v>70614</v>
      </c>
    </row>
    <row r="12" spans="1:7" x14ac:dyDescent="0.35">
      <c r="A12" s="41" t="s">
        <v>6</v>
      </c>
      <c r="B12" s="41" t="s">
        <v>7</v>
      </c>
      <c r="C12" s="41" t="s">
        <v>103</v>
      </c>
      <c r="D12" s="41" t="s">
        <v>8</v>
      </c>
      <c r="E12" s="41">
        <v>1369</v>
      </c>
      <c r="F12" s="41">
        <v>15441</v>
      </c>
      <c r="G12" s="41">
        <v>16810</v>
      </c>
    </row>
    <row r="13" spans="1:7" x14ac:dyDescent="0.35">
      <c r="A13" s="41" t="s">
        <v>218</v>
      </c>
      <c r="B13" s="41" t="s">
        <v>10</v>
      </c>
      <c r="C13" s="41" t="s">
        <v>104</v>
      </c>
      <c r="D13" s="41" t="s">
        <v>8</v>
      </c>
      <c r="E13" s="41"/>
      <c r="F13" s="41"/>
      <c r="G13" s="41"/>
    </row>
    <row r="14" spans="1:7" x14ac:dyDescent="0.35">
      <c r="A14" s="41" t="s">
        <v>219</v>
      </c>
      <c r="B14" s="41" t="s">
        <v>10</v>
      </c>
      <c r="C14" s="41" t="s">
        <v>104</v>
      </c>
      <c r="D14" s="41" t="s">
        <v>8</v>
      </c>
      <c r="E14" s="41">
        <v>166638</v>
      </c>
      <c r="F14" s="41">
        <v>90362</v>
      </c>
      <c r="G14" s="41">
        <v>257000</v>
      </c>
    </row>
    <row r="15" spans="1:7" x14ac:dyDescent="0.35">
      <c r="A15" s="41" t="s">
        <v>14</v>
      </c>
      <c r="B15" s="41" t="s">
        <v>10</v>
      </c>
      <c r="C15" s="41" t="s">
        <v>104</v>
      </c>
      <c r="D15" s="41" t="s">
        <v>8</v>
      </c>
      <c r="E15" s="41">
        <v>45030</v>
      </c>
      <c r="F15" s="41">
        <v>11640</v>
      </c>
      <c r="G15" s="41">
        <v>56670</v>
      </c>
    </row>
    <row r="16" spans="1:7" x14ac:dyDescent="0.35">
      <c r="A16" s="41" t="s">
        <v>16</v>
      </c>
      <c r="B16" s="41" t="s">
        <v>17</v>
      </c>
      <c r="C16" s="41" t="s">
        <v>104</v>
      </c>
      <c r="D16" s="41" t="s">
        <v>8</v>
      </c>
      <c r="E16" s="41">
        <v>54091</v>
      </c>
      <c r="F16" s="41">
        <v>71350</v>
      </c>
      <c r="G16" s="41">
        <v>125441</v>
      </c>
    </row>
    <row r="17" spans="1:7" x14ac:dyDescent="0.35">
      <c r="A17" s="41" t="s">
        <v>211</v>
      </c>
      <c r="B17" s="41" t="s">
        <v>10</v>
      </c>
      <c r="C17" s="41" t="s">
        <v>104</v>
      </c>
      <c r="D17" s="41" t="s">
        <v>8</v>
      </c>
      <c r="E17" s="41">
        <v>90624</v>
      </c>
      <c r="F17" s="41">
        <v>79735</v>
      </c>
      <c r="G17" s="41">
        <v>170359</v>
      </c>
    </row>
    <row r="18" spans="1:7" x14ac:dyDescent="0.35">
      <c r="A18" s="62" t="s">
        <v>130</v>
      </c>
      <c r="B18" s="41" t="s">
        <v>18</v>
      </c>
      <c r="C18" s="41" t="s">
        <v>105</v>
      </c>
      <c r="D18" s="41" t="s">
        <v>8</v>
      </c>
      <c r="E18" s="41">
        <v>2117</v>
      </c>
      <c r="F18" s="41">
        <v>2871</v>
      </c>
      <c r="G18" s="41">
        <v>4988</v>
      </c>
    </row>
    <row r="19" spans="1:7" x14ac:dyDescent="0.35">
      <c r="A19" s="41" t="s">
        <v>19</v>
      </c>
      <c r="B19" s="41" t="s">
        <v>15</v>
      </c>
      <c r="C19" s="41" t="s">
        <v>106</v>
      </c>
      <c r="D19" s="41" t="s">
        <v>5</v>
      </c>
      <c r="E19" s="41">
        <v>1535</v>
      </c>
      <c r="F19" s="41">
        <v>553</v>
      </c>
      <c r="G19" s="41">
        <v>2088</v>
      </c>
    </row>
    <row r="20" spans="1:7" x14ac:dyDescent="0.35">
      <c r="A20" s="41" t="s">
        <v>131</v>
      </c>
      <c r="B20" s="41" t="s">
        <v>20</v>
      </c>
      <c r="C20" s="41" t="s">
        <v>104</v>
      </c>
      <c r="D20" s="41" t="s">
        <v>8</v>
      </c>
      <c r="E20" s="41">
        <v>3159</v>
      </c>
      <c r="F20" s="41">
        <v>8568</v>
      </c>
      <c r="G20" s="41">
        <v>11727</v>
      </c>
    </row>
    <row r="21" spans="1:7" x14ac:dyDescent="0.35">
      <c r="A21" s="62" t="s">
        <v>125</v>
      </c>
      <c r="B21" s="41" t="s">
        <v>13</v>
      </c>
      <c r="C21" s="41" t="s">
        <v>107</v>
      </c>
      <c r="D21" s="41" t="s">
        <v>8</v>
      </c>
      <c r="E21" s="41">
        <v>10029</v>
      </c>
      <c r="F21" s="41">
        <v>7193</v>
      </c>
      <c r="G21" s="41">
        <v>17222</v>
      </c>
    </row>
    <row r="22" spans="1:7" x14ac:dyDescent="0.35">
      <c r="A22" s="41" t="s">
        <v>124</v>
      </c>
      <c r="B22" s="41" t="s">
        <v>13</v>
      </c>
      <c r="C22" s="41" t="s">
        <v>107</v>
      </c>
      <c r="D22" s="41" t="s">
        <v>8</v>
      </c>
      <c r="E22" s="41">
        <v>8983</v>
      </c>
      <c r="F22" s="41">
        <v>2431</v>
      </c>
      <c r="G22" s="41">
        <v>11414</v>
      </c>
    </row>
    <row r="23" spans="1:7" x14ac:dyDescent="0.35">
      <c r="A23" s="62" t="s">
        <v>132</v>
      </c>
      <c r="B23" s="41" t="s">
        <v>22</v>
      </c>
      <c r="C23" s="41" t="s">
        <v>108</v>
      </c>
      <c r="D23" s="41" t="s">
        <v>8</v>
      </c>
      <c r="E23" s="41"/>
      <c r="F23" s="41">
        <v>17016</v>
      </c>
      <c r="G23" s="41">
        <v>17016</v>
      </c>
    </row>
    <row r="24" spans="1:7" x14ac:dyDescent="0.35">
      <c r="A24" s="41" t="s">
        <v>24</v>
      </c>
      <c r="B24" s="41" t="s">
        <v>25</v>
      </c>
      <c r="C24" s="41" t="s">
        <v>109</v>
      </c>
      <c r="D24" s="41" t="s">
        <v>8</v>
      </c>
      <c r="E24" s="41">
        <v>10960</v>
      </c>
      <c r="F24" s="41">
        <v>9358</v>
      </c>
      <c r="G24" s="41">
        <v>20318</v>
      </c>
    </row>
    <row r="25" spans="1:7" x14ac:dyDescent="0.35">
      <c r="A25" s="62" t="s">
        <v>126</v>
      </c>
      <c r="B25" s="41" t="s">
        <v>9</v>
      </c>
      <c r="C25" s="41" t="s">
        <v>110</v>
      </c>
      <c r="D25" s="41" t="s">
        <v>8</v>
      </c>
      <c r="E25" s="41">
        <v>0</v>
      </c>
      <c r="F25" s="41">
        <v>5080</v>
      </c>
      <c r="G25" s="41">
        <v>5080</v>
      </c>
    </row>
    <row r="26" spans="1:7" x14ac:dyDescent="0.35">
      <c r="A26" s="41" t="s">
        <v>133</v>
      </c>
      <c r="B26" s="41" t="s">
        <v>9</v>
      </c>
      <c r="C26" s="41" t="s">
        <v>110</v>
      </c>
      <c r="D26" s="41" t="s">
        <v>8</v>
      </c>
      <c r="E26" s="41">
        <v>3137</v>
      </c>
      <c r="F26" s="41">
        <v>29997</v>
      </c>
      <c r="G26" s="41">
        <v>33134</v>
      </c>
    </row>
    <row r="27" spans="1:7" x14ac:dyDescent="0.35">
      <c r="A27" s="62" t="s">
        <v>194</v>
      </c>
      <c r="B27" s="41" t="s">
        <v>26</v>
      </c>
      <c r="C27" s="41" t="s">
        <v>104</v>
      </c>
      <c r="D27" s="41" t="s">
        <v>8</v>
      </c>
      <c r="E27" s="41">
        <v>5812</v>
      </c>
      <c r="F27" s="41">
        <v>5303</v>
      </c>
      <c r="G27" s="41">
        <v>11115</v>
      </c>
    </row>
    <row r="28" spans="1:7" x14ac:dyDescent="0.35">
      <c r="A28" s="41" t="s">
        <v>160</v>
      </c>
      <c r="B28" s="41" t="s">
        <v>27</v>
      </c>
      <c r="C28" s="41" t="s">
        <v>111</v>
      </c>
      <c r="D28" s="41" t="s">
        <v>8</v>
      </c>
      <c r="E28" s="41"/>
      <c r="F28" s="41">
        <v>9515</v>
      </c>
      <c r="G28" s="41">
        <v>9515</v>
      </c>
    </row>
    <row r="29" spans="1:7" x14ac:dyDescent="0.35">
      <c r="A29" s="41" t="s">
        <v>30</v>
      </c>
      <c r="B29" s="41" t="s">
        <v>29</v>
      </c>
      <c r="C29" s="41" t="s">
        <v>112</v>
      </c>
      <c r="D29" s="41" t="s">
        <v>8</v>
      </c>
      <c r="E29" s="41">
        <v>0</v>
      </c>
      <c r="F29" s="41">
        <v>12338</v>
      </c>
      <c r="G29" s="41">
        <v>12338</v>
      </c>
    </row>
    <row r="30" spans="1:7" x14ac:dyDescent="0.35">
      <c r="A30" s="41" t="s">
        <v>127</v>
      </c>
      <c r="B30" s="41" t="s">
        <v>10</v>
      </c>
      <c r="C30" s="41" t="s">
        <v>104</v>
      </c>
      <c r="D30" s="41" t="s">
        <v>8</v>
      </c>
      <c r="E30" s="41">
        <v>218652</v>
      </c>
      <c r="F30" s="41">
        <v>104260</v>
      </c>
      <c r="G30" s="41">
        <v>322912</v>
      </c>
    </row>
    <row r="31" spans="1:7" x14ac:dyDescent="0.35">
      <c r="A31" s="41" t="s">
        <v>128</v>
      </c>
      <c r="B31" s="41" t="s">
        <v>10</v>
      </c>
      <c r="C31" s="41" t="s">
        <v>104</v>
      </c>
      <c r="D31" s="41" t="s">
        <v>8</v>
      </c>
      <c r="E31" s="41">
        <v>153125</v>
      </c>
      <c r="F31" s="41">
        <v>142262</v>
      </c>
      <c r="G31" s="41">
        <v>295387</v>
      </c>
    </row>
    <row r="32" spans="1:7" x14ac:dyDescent="0.35">
      <c r="A32" s="41" t="s">
        <v>129</v>
      </c>
      <c r="B32" s="41" t="s">
        <v>10</v>
      </c>
      <c r="C32" s="41" t="s">
        <v>104</v>
      </c>
      <c r="D32" s="41" t="s">
        <v>8</v>
      </c>
      <c r="E32" s="41">
        <v>37138</v>
      </c>
      <c r="F32" s="41">
        <v>23940</v>
      </c>
      <c r="G32" s="41">
        <v>61078</v>
      </c>
    </row>
    <row r="33" spans="1:7" x14ac:dyDescent="0.35">
      <c r="A33" s="62" t="s">
        <v>195</v>
      </c>
      <c r="B33" s="41" t="s">
        <v>31</v>
      </c>
      <c r="C33" s="41" t="s">
        <v>103</v>
      </c>
      <c r="D33" s="41" t="s">
        <v>8</v>
      </c>
      <c r="E33" s="41"/>
      <c r="F33" s="41">
        <v>14633</v>
      </c>
      <c r="G33" s="41">
        <v>14633</v>
      </c>
    </row>
    <row r="34" spans="1:7" x14ac:dyDescent="0.35">
      <c r="A34" s="41" t="s">
        <v>196</v>
      </c>
      <c r="B34" s="41" t="s">
        <v>32</v>
      </c>
      <c r="C34" s="41" t="s">
        <v>104</v>
      </c>
      <c r="D34" s="41" t="s">
        <v>5</v>
      </c>
      <c r="E34" s="41">
        <v>11728</v>
      </c>
      <c r="F34" s="41">
        <v>17861</v>
      </c>
      <c r="G34" s="41">
        <v>29589</v>
      </c>
    </row>
    <row r="35" spans="1:7" x14ac:dyDescent="0.35">
      <c r="A35" s="41" t="s">
        <v>95</v>
      </c>
      <c r="B35" s="41" t="s">
        <v>96</v>
      </c>
      <c r="C35" s="41" t="s">
        <v>106</v>
      </c>
      <c r="D35" s="41" t="s">
        <v>8</v>
      </c>
      <c r="E35" s="41">
        <v>8904</v>
      </c>
      <c r="F35" s="41">
        <v>5966</v>
      </c>
      <c r="G35" s="41">
        <v>14870</v>
      </c>
    </row>
    <row r="36" spans="1:7" x14ac:dyDescent="0.35">
      <c r="A36" s="41" t="s">
        <v>34</v>
      </c>
      <c r="B36" s="41" t="s">
        <v>33</v>
      </c>
      <c r="C36" s="41" t="s">
        <v>113</v>
      </c>
      <c r="D36" s="41" t="s">
        <v>8</v>
      </c>
      <c r="E36" s="41">
        <v>12052</v>
      </c>
      <c r="F36" s="41">
        <v>12062</v>
      </c>
      <c r="G36" s="41">
        <v>24114</v>
      </c>
    </row>
    <row r="37" spans="1:7" x14ac:dyDescent="0.35">
      <c r="A37" s="41" t="s">
        <v>36</v>
      </c>
      <c r="B37" s="41" t="s">
        <v>35</v>
      </c>
      <c r="C37" s="41" t="s">
        <v>105</v>
      </c>
      <c r="D37" s="41" t="s">
        <v>8</v>
      </c>
      <c r="E37" s="41">
        <v>10556</v>
      </c>
      <c r="F37" s="41">
        <v>6056</v>
      </c>
      <c r="G37" s="41">
        <v>16612</v>
      </c>
    </row>
    <row r="38" spans="1:7" x14ac:dyDescent="0.35">
      <c r="A38" s="41" t="s">
        <v>135</v>
      </c>
      <c r="B38" s="41" t="s">
        <v>39</v>
      </c>
      <c r="C38" s="41" t="s">
        <v>108</v>
      </c>
      <c r="D38" s="41" t="s">
        <v>8</v>
      </c>
      <c r="E38" s="41">
        <v>6569</v>
      </c>
      <c r="F38" s="41">
        <v>8351</v>
      </c>
      <c r="G38" s="41">
        <v>14920</v>
      </c>
    </row>
    <row r="39" spans="1:7" x14ac:dyDescent="0.35">
      <c r="A39" s="41" t="s">
        <v>136</v>
      </c>
      <c r="B39" s="41" t="s">
        <v>39</v>
      </c>
      <c r="C39" s="41" t="s">
        <v>108</v>
      </c>
      <c r="D39" s="41" t="s">
        <v>8</v>
      </c>
      <c r="E39" s="41">
        <v>0</v>
      </c>
      <c r="F39" s="41">
        <v>5500</v>
      </c>
      <c r="G39" s="41">
        <v>5500</v>
      </c>
    </row>
    <row r="40" spans="1:7" x14ac:dyDescent="0.35">
      <c r="A40" s="41" t="s">
        <v>137</v>
      </c>
      <c r="B40" s="41" t="s">
        <v>40</v>
      </c>
      <c r="C40" s="41" t="s">
        <v>114</v>
      </c>
      <c r="D40" s="41" t="s">
        <v>8</v>
      </c>
      <c r="E40" s="41">
        <v>0</v>
      </c>
      <c r="F40" s="41">
        <v>14857</v>
      </c>
      <c r="G40" s="41">
        <v>14857</v>
      </c>
    </row>
    <row r="41" spans="1:7" x14ac:dyDescent="0.35">
      <c r="A41" s="62" t="s">
        <v>138</v>
      </c>
      <c r="B41" s="62" t="s">
        <v>41</v>
      </c>
      <c r="C41" s="66" t="s">
        <v>115</v>
      </c>
      <c r="D41" s="62" t="s">
        <v>11</v>
      </c>
      <c r="E41" s="62">
        <v>1500</v>
      </c>
      <c r="F41" s="62">
        <v>1078</v>
      </c>
      <c r="G41" s="62">
        <v>2578</v>
      </c>
    </row>
    <row r="42" spans="1:7" x14ac:dyDescent="0.35">
      <c r="A42" s="41" t="s">
        <v>139</v>
      </c>
      <c r="B42" s="41" t="s">
        <v>23</v>
      </c>
      <c r="C42" s="41" t="s">
        <v>119</v>
      </c>
      <c r="D42" s="41" t="s">
        <v>8</v>
      </c>
      <c r="E42" s="41">
        <v>713</v>
      </c>
      <c r="F42" s="41">
        <v>1069</v>
      </c>
      <c r="G42" s="41">
        <v>1782</v>
      </c>
    </row>
    <row r="43" spans="1:7" x14ac:dyDescent="0.35">
      <c r="A43" s="41" t="s">
        <v>199</v>
      </c>
      <c r="B43" s="41" t="s">
        <v>43</v>
      </c>
      <c r="C43" s="41" t="s">
        <v>114</v>
      </c>
      <c r="D43" s="41" t="s">
        <v>8</v>
      </c>
      <c r="E43" s="41">
        <v>3288</v>
      </c>
      <c r="F43" s="41">
        <v>2625</v>
      </c>
      <c r="G43" s="41">
        <v>5913</v>
      </c>
    </row>
    <row r="44" spans="1:7" x14ac:dyDescent="0.35">
      <c r="A44" s="41" t="s">
        <v>140</v>
      </c>
      <c r="B44" s="41" t="s">
        <v>43</v>
      </c>
      <c r="C44" s="41" t="s">
        <v>114</v>
      </c>
      <c r="D44" s="41" t="s">
        <v>8</v>
      </c>
      <c r="E44" s="41"/>
      <c r="F44" s="41">
        <v>61</v>
      </c>
      <c r="G44" s="41">
        <v>61</v>
      </c>
    </row>
    <row r="45" spans="1:7" x14ac:dyDescent="0.35">
      <c r="A45" s="44" t="s">
        <v>220</v>
      </c>
      <c r="B45" s="41" t="s">
        <v>43</v>
      </c>
      <c r="C45" s="41" t="s">
        <v>114</v>
      </c>
      <c r="D45" s="41" t="s">
        <v>8</v>
      </c>
      <c r="E45" s="41"/>
      <c r="F45" s="41">
        <v>1215</v>
      </c>
      <c r="G45" s="41">
        <v>1215</v>
      </c>
    </row>
    <row r="46" spans="1:7" x14ac:dyDescent="0.35">
      <c r="A46" s="41" t="s">
        <v>44</v>
      </c>
      <c r="B46" s="41" t="s">
        <v>45</v>
      </c>
      <c r="C46" s="41" t="s">
        <v>116</v>
      </c>
      <c r="D46" s="41" t="s">
        <v>8</v>
      </c>
      <c r="E46" s="41">
        <v>18083</v>
      </c>
      <c r="F46" s="41">
        <v>24353</v>
      </c>
      <c r="G46" s="41">
        <v>42436</v>
      </c>
    </row>
    <row r="47" spans="1:7" x14ac:dyDescent="0.35">
      <c r="A47" s="61" t="s">
        <v>141</v>
      </c>
      <c r="B47" s="41" t="s">
        <v>46</v>
      </c>
      <c r="C47" s="41" t="s">
        <v>109</v>
      </c>
      <c r="D47" s="41" t="s">
        <v>8</v>
      </c>
      <c r="E47" s="41">
        <v>5984</v>
      </c>
      <c r="F47" s="41">
        <v>1661</v>
      </c>
      <c r="G47" s="41">
        <v>7645</v>
      </c>
    </row>
    <row r="48" spans="1:7" x14ac:dyDescent="0.35">
      <c r="A48" s="41" t="s">
        <v>207</v>
      </c>
      <c r="B48" s="41" t="s">
        <v>47</v>
      </c>
      <c r="C48" s="41" t="s">
        <v>118</v>
      </c>
      <c r="D48" s="41" t="s">
        <v>5</v>
      </c>
      <c r="E48" s="41">
        <v>5493</v>
      </c>
      <c r="F48" s="41">
        <v>5869</v>
      </c>
      <c r="G48" s="41">
        <v>11362</v>
      </c>
    </row>
    <row r="49" spans="1:7" x14ac:dyDescent="0.35">
      <c r="A49" s="41" t="s">
        <v>142</v>
      </c>
      <c r="B49" s="41" t="s">
        <v>48</v>
      </c>
      <c r="C49" s="41" t="s">
        <v>115</v>
      </c>
      <c r="D49" s="41" t="s">
        <v>8</v>
      </c>
      <c r="E49" s="41">
        <v>0</v>
      </c>
      <c r="F49" s="41">
        <v>3918</v>
      </c>
      <c r="G49" s="41">
        <v>3918</v>
      </c>
    </row>
    <row r="50" spans="1:7" x14ac:dyDescent="0.35">
      <c r="A50" s="41" t="s">
        <v>202</v>
      </c>
      <c r="B50" s="41" t="s">
        <v>48</v>
      </c>
      <c r="C50" s="41" t="s">
        <v>115</v>
      </c>
      <c r="D50" s="41" t="s">
        <v>8</v>
      </c>
      <c r="E50" s="41">
        <v>9671</v>
      </c>
      <c r="F50" s="41">
        <v>17192</v>
      </c>
      <c r="G50" s="41">
        <v>26863</v>
      </c>
    </row>
    <row r="51" spans="1:7" x14ac:dyDescent="0.35">
      <c r="A51" s="41" t="s">
        <v>49</v>
      </c>
      <c r="B51" s="41" t="s">
        <v>50</v>
      </c>
      <c r="C51" s="41" t="s">
        <v>102</v>
      </c>
      <c r="D51" s="41" t="s">
        <v>8</v>
      </c>
      <c r="E51" s="41"/>
      <c r="F51" s="41">
        <v>5662</v>
      </c>
      <c r="G51" s="41">
        <v>5662</v>
      </c>
    </row>
    <row r="52" spans="1:7" x14ac:dyDescent="0.35">
      <c r="A52" s="41" t="s">
        <v>51</v>
      </c>
      <c r="B52" s="41" t="s">
        <v>41</v>
      </c>
      <c r="C52" s="41" t="s">
        <v>115</v>
      </c>
      <c r="D52" s="41" t="s">
        <v>8</v>
      </c>
      <c r="E52" s="41">
        <v>3512</v>
      </c>
      <c r="F52" s="41">
        <v>2672</v>
      </c>
      <c r="G52" s="41">
        <v>6184</v>
      </c>
    </row>
    <row r="53" spans="1:7" x14ac:dyDescent="0.35">
      <c r="A53" s="61" t="s">
        <v>143</v>
      </c>
      <c r="B53" s="41" t="s">
        <v>52</v>
      </c>
      <c r="C53" s="41" t="s">
        <v>107</v>
      </c>
      <c r="D53" s="41" t="s">
        <v>8</v>
      </c>
      <c r="E53" s="41">
        <v>3278</v>
      </c>
      <c r="F53" s="41">
        <v>6893</v>
      </c>
      <c r="G53" s="41">
        <v>10171</v>
      </c>
    </row>
    <row r="54" spans="1:7" x14ac:dyDescent="0.35">
      <c r="A54" s="41" t="s">
        <v>54</v>
      </c>
      <c r="B54" s="41" t="s">
        <v>37</v>
      </c>
      <c r="C54" s="41" t="s">
        <v>103</v>
      </c>
      <c r="D54" s="41" t="s">
        <v>8</v>
      </c>
      <c r="E54" s="41">
        <v>9527</v>
      </c>
      <c r="F54" s="41">
        <v>26882</v>
      </c>
      <c r="G54" s="41">
        <v>36409</v>
      </c>
    </row>
    <row r="55" spans="1:7" x14ac:dyDescent="0.35">
      <c r="A55" s="41" t="s">
        <v>56</v>
      </c>
      <c r="B55" s="41" t="s">
        <v>55</v>
      </c>
      <c r="C55" s="41" t="s">
        <v>102</v>
      </c>
      <c r="D55" s="41" t="s">
        <v>8</v>
      </c>
      <c r="E55" s="41">
        <v>22230</v>
      </c>
      <c r="F55" s="41">
        <v>12335</v>
      </c>
      <c r="G55" s="41">
        <v>34565</v>
      </c>
    </row>
    <row r="56" spans="1:7" x14ac:dyDescent="0.35">
      <c r="A56" s="41" t="s">
        <v>57</v>
      </c>
      <c r="B56" s="41" t="s">
        <v>15</v>
      </c>
      <c r="C56" s="41" t="s">
        <v>106</v>
      </c>
      <c r="D56" s="41" t="s">
        <v>8</v>
      </c>
      <c r="E56" s="41">
        <v>33085</v>
      </c>
      <c r="F56" s="41">
        <v>10260</v>
      </c>
      <c r="G56" s="41">
        <v>43345</v>
      </c>
    </row>
    <row r="57" spans="1:7" x14ac:dyDescent="0.35">
      <c r="A57" s="61" t="s">
        <v>144</v>
      </c>
      <c r="B57" s="41" t="s">
        <v>58</v>
      </c>
      <c r="C57" s="41" t="s">
        <v>106</v>
      </c>
      <c r="D57" s="41" t="s">
        <v>8</v>
      </c>
      <c r="E57" s="41">
        <v>38960</v>
      </c>
      <c r="F57" s="41">
        <v>10925</v>
      </c>
      <c r="G57" s="41">
        <v>49885</v>
      </c>
    </row>
    <row r="58" spans="1:7" x14ac:dyDescent="0.35">
      <c r="A58" s="41" t="s">
        <v>60</v>
      </c>
      <c r="B58" s="41" t="s">
        <v>10</v>
      </c>
      <c r="C58" s="41" t="s">
        <v>104</v>
      </c>
      <c r="D58" s="41" t="s">
        <v>12</v>
      </c>
      <c r="E58" s="41">
        <v>18135</v>
      </c>
      <c r="F58" s="41">
        <v>13964</v>
      </c>
      <c r="G58" s="41">
        <v>32099</v>
      </c>
    </row>
    <row r="59" spans="1:7" x14ac:dyDescent="0.35">
      <c r="A59" s="41" t="s">
        <v>61</v>
      </c>
      <c r="B59" s="41" t="s">
        <v>62</v>
      </c>
      <c r="C59" s="41" t="s">
        <v>103</v>
      </c>
      <c r="D59" s="41" t="s">
        <v>8</v>
      </c>
      <c r="E59" s="41">
        <v>6907</v>
      </c>
      <c r="F59" s="41">
        <v>1517</v>
      </c>
      <c r="G59" s="41">
        <v>8424</v>
      </c>
    </row>
    <row r="60" spans="1:7" x14ac:dyDescent="0.35">
      <c r="A60" s="41" t="s">
        <v>97</v>
      </c>
      <c r="B60" s="41" t="s">
        <v>10</v>
      </c>
      <c r="C60" s="41" t="s">
        <v>104</v>
      </c>
      <c r="D60" s="41" t="s">
        <v>8</v>
      </c>
      <c r="E60" s="41"/>
      <c r="F60" s="41">
        <v>6857</v>
      </c>
      <c r="G60" s="41">
        <v>6857</v>
      </c>
    </row>
    <row r="61" spans="1:7" x14ac:dyDescent="0.35">
      <c r="A61" s="41" t="s">
        <v>208</v>
      </c>
      <c r="B61" s="41" t="s">
        <v>38</v>
      </c>
      <c r="C61" s="41" t="s">
        <v>113</v>
      </c>
      <c r="D61" s="41" t="s">
        <v>8</v>
      </c>
      <c r="E61" s="41">
        <v>2586</v>
      </c>
      <c r="F61" s="41">
        <v>2275</v>
      </c>
      <c r="G61" s="41">
        <v>4861</v>
      </c>
    </row>
    <row r="62" spans="1:7" x14ac:dyDescent="0.35">
      <c r="A62" s="62" t="s">
        <v>212</v>
      </c>
      <c r="B62" s="41" t="s">
        <v>15</v>
      </c>
      <c r="C62" s="41" t="s">
        <v>106</v>
      </c>
      <c r="D62" s="41" t="s">
        <v>8</v>
      </c>
      <c r="E62" s="41">
        <v>65492</v>
      </c>
      <c r="F62" s="41">
        <v>12780</v>
      </c>
      <c r="G62" s="41">
        <v>78272</v>
      </c>
    </row>
    <row r="63" spans="1:7" x14ac:dyDescent="0.35">
      <c r="A63" s="41" t="s">
        <v>209</v>
      </c>
      <c r="B63" s="41" t="s">
        <v>15</v>
      </c>
      <c r="C63" s="41" t="s">
        <v>106</v>
      </c>
      <c r="D63" s="41" t="s">
        <v>8</v>
      </c>
      <c r="E63" s="41">
        <v>17018</v>
      </c>
      <c r="F63" s="41">
        <v>12665</v>
      </c>
      <c r="G63" s="41">
        <v>29683</v>
      </c>
    </row>
    <row r="64" spans="1:7" x14ac:dyDescent="0.35">
      <c r="A64" s="62" t="s">
        <v>148</v>
      </c>
      <c r="B64" s="41" t="s">
        <v>4</v>
      </c>
      <c r="C64" s="41" t="s">
        <v>102</v>
      </c>
      <c r="D64" s="41" t="s">
        <v>8</v>
      </c>
      <c r="E64" s="41">
        <v>39787</v>
      </c>
      <c r="F64" s="41">
        <v>15586</v>
      </c>
      <c r="G64" s="41">
        <v>55373</v>
      </c>
    </row>
    <row r="65" spans="1:7" x14ac:dyDescent="0.35">
      <c r="A65" s="41" t="s">
        <v>63</v>
      </c>
      <c r="B65" s="41" t="s">
        <v>4</v>
      </c>
      <c r="C65" s="41" t="s">
        <v>102</v>
      </c>
      <c r="D65" s="41" t="s">
        <v>8</v>
      </c>
      <c r="E65" s="41">
        <v>39056</v>
      </c>
      <c r="F65" s="41">
        <v>12782</v>
      </c>
      <c r="G65" s="41">
        <v>51838</v>
      </c>
    </row>
    <row r="66" spans="1:7" x14ac:dyDescent="0.35">
      <c r="A66" s="62" t="s">
        <v>149</v>
      </c>
      <c r="B66" s="41" t="s">
        <v>21</v>
      </c>
      <c r="C66" s="41" t="s">
        <v>104</v>
      </c>
      <c r="D66" s="41" t="s">
        <v>8</v>
      </c>
      <c r="E66" s="41">
        <v>18524</v>
      </c>
      <c r="F66" s="41">
        <v>7141</v>
      </c>
      <c r="G66" s="41">
        <v>25665</v>
      </c>
    </row>
    <row r="67" spans="1:7" x14ac:dyDescent="0.35">
      <c r="A67" s="61" t="s">
        <v>150</v>
      </c>
      <c r="B67" s="41" t="s">
        <v>21</v>
      </c>
      <c r="C67" s="41" t="s">
        <v>104</v>
      </c>
      <c r="D67" s="41" t="s">
        <v>8</v>
      </c>
      <c r="E67" s="41">
        <v>0</v>
      </c>
      <c r="F67" s="41">
        <v>398</v>
      </c>
      <c r="G67" s="41">
        <v>398</v>
      </c>
    </row>
    <row r="68" spans="1:7" x14ac:dyDescent="0.35">
      <c r="A68" s="62" t="s">
        <v>151</v>
      </c>
      <c r="B68" s="41" t="s">
        <v>64</v>
      </c>
      <c r="C68" s="41" t="s">
        <v>102</v>
      </c>
      <c r="D68" s="41" t="s">
        <v>8</v>
      </c>
      <c r="E68" s="41">
        <v>0</v>
      </c>
      <c r="F68" s="41">
        <v>3409</v>
      </c>
      <c r="G68" s="41">
        <v>3409</v>
      </c>
    </row>
    <row r="69" spans="1:7" x14ac:dyDescent="0.35">
      <c r="A69" s="61" t="s">
        <v>152</v>
      </c>
      <c r="B69" s="41" t="s">
        <v>65</v>
      </c>
      <c r="C69" s="41" t="s">
        <v>117</v>
      </c>
      <c r="D69" s="41" t="s">
        <v>8</v>
      </c>
      <c r="E69" s="41">
        <v>3178</v>
      </c>
      <c r="F69" s="41">
        <v>8248</v>
      </c>
      <c r="G69" s="41">
        <v>11426</v>
      </c>
    </row>
    <row r="70" spans="1:7" x14ac:dyDescent="0.35">
      <c r="A70" s="62" t="s">
        <v>153</v>
      </c>
      <c r="B70" s="41" t="s">
        <v>65</v>
      </c>
      <c r="C70" s="41" t="s">
        <v>117</v>
      </c>
      <c r="D70" s="41" t="s">
        <v>8</v>
      </c>
      <c r="E70" s="41">
        <v>3981</v>
      </c>
      <c r="F70" s="41">
        <v>5118</v>
      </c>
      <c r="G70" s="41">
        <v>9099</v>
      </c>
    </row>
    <row r="71" spans="1:7" x14ac:dyDescent="0.35">
      <c r="A71" s="61" t="s">
        <v>154</v>
      </c>
      <c r="B71" s="41" t="s">
        <v>65</v>
      </c>
      <c r="C71" s="41" t="s">
        <v>117</v>
      </c>
      <c r="D71" s="41" t="s">
        <v>8</v>
      </c>
      <c r="E71" s="41"/>
      <c r="F71" s="41">
        <v>15379</v>
      </c>
      <c r="G71" s="41">
        <v>15379</v>
      </c>
    </row>
    <row r="72" spans="1:7" x14ac:dyDescent="0.35">
      <c r="A72" s="41" t="s">
        <v>223</v>
      </c>
      <c r="B72" s="41" t="s">
        <v>59</v>
      </c>
      <c r="C72" s="41" t="s">
        <v>104</v>
      </c>
      <c r="D72" s="41" t="s">
        <v>8</v>
      </c>
      <c r="E72" s="41"/>
      <c r="F72" s="41">
        <v>1803</v>
      </c>
      <c r="G72" s="41">
        <v>1803</v>
      </c>
    </row>
    <row r="73" spans="1:7" x14ac:dyDescent="0.35">
      <c r="A73" s="41" t="s">
        <v>224</v>
      </c>
      <c r="B73" s="41" t="s">
        <v>59</v>
      </c>
      <c r="C73" s="41" t="s">
        <v>104</v>
      </c>
      <c r="D73" s="41" t="s">
        <v>8</v>
      </c>
      <c r="E73" s="41">
        <v>410</v>
      </c>
      <c r="F73" s="41">
        <v>14686</v>
      </c>
      <c r="G73" s="41">
        <v>15096</v>
      </c>
    </row>
    <row r="74" spans="1:7" x14ac:dyDescent="0.35">
      <c r="A74" s="41" t="s">
        <v>216</v>
      </c>
      <c r="B74" s="41" t="s">
        <v>10</v>
      </c>
      <c r="C74" s="41" t="s">
        <v>104</v>
      </c>
      <c r="D74" s="41" t="s">
        <v>8</v>
      </c>
      <c r="E74" s="41">
        <v>14544</v>
      </c>
      <c r="F74" s="41">
        <v>2977</v>
      </c>
      <c r="G74" s="41">
        <v>17521</v>
      </c>
    </row>
    <row r="75" spans="1:7" x14ac:dyDescent="0.35">
      <c r="A75" s="41" t="s">
        <v>210</v>
      </c>
      <c r="B75" s="41" t="s">
        <v>68</v>
      </c>
      <c r="C75" s="41" t="s">
        <v>110</v>
      </c>
      <c r="D75" s="41" t="s">
        <v>8</v>
      </c>
      <c r="E75" s="41">
        <v>538</v>
      </c>
      <c r="F75" s="41">
        <v>1391</v>
      </c>
      <c r="G75" s="41">
        <v>1929</v>
      </c>
    </row>
    <row r="76" spans="1:7" x14ac:dyDescent="0.35">
      <c r="A76" s="66">
        <f>SUBTOTAL(103,Taulukko27[Museokohteet])</f>
        <v>65</v>
      </c>
      <c r="B76" s="66"/>
      <c r="C76" s="66"/>
      <c r="D76" s="66"/>
      <c r="E76" s="66">
        <f>SUBTOTAL(109,Taulukko27[Maksetut käynnit museokohteittain])</f>
        <v>1307195</v>
      </c>
      <c r="F76" s="66">
        <f>SUBTOTAL(109,Taulukko27[Ilmaiskäynnit museokohteittain])</f>
        <v>1019252</v>
      </c>
      <c r="G76" s="66">
        <f>SUBTOTAL(109,Taulukko27[Kaikki käynnit museokohteittain])</f>
        <v>2326447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/>
  </sheetViews>
  <sheetFormatPr defaultRowHeight="14.5" x14ac:dyDescent="0.35"/>
  <cols>
    <col min="1" max="1" width="67.7265625" customWidth="1"/>
    <col min="2" max="2" width="19.7265625" bestFit="1" customWidth="1"/>
    <col min="3" max="3" width="24.81640625" style="56" bestFit="1" customWidth="1"/>
    <col min="4" max="4" width="25.1796875" style="56" bestFit="1" customWidth="1"/>
    <col min="5" max="5" width="31" bestFit="1" customWidth="1"/>
    <col min="6" max="6" width="27.7265625" bestFit="1" customWidth="1"/>
    <col min="7" max="7" width="28.36328125" bestFit="1" customWidth="1"/>
  </cols>
  <sheetData>
    <row r="1" spans="1:9" ht="15.5" x14ac:dyDescent="0.35">
      <c r="A1" s="9" t="s">
        <v>213</v>
      </c>
    </row>
    <row r="2" spans="1:9" x14ac:dyDescent="0.35">
      <c r="A2" s="40" t="s">
        <v>72</v>
      </c>
    </row>
    <row r="3" spans="1:9" x14ac:dyDescent="0.35">
      <c r="A3" s="40" t="s">
        <v>73</v>
      </c>
    </row>
    <row r="4" spans="1:9" x14ac:dyDescent="0.35">
      <c r="A4" s="40" t="s">
        <v>206</v>
      </c>
    </row>
    <row r="5" spans="1:9" x14ac:dyDescent="0.35">
      <c r="A5" s="40" t="s">
        <v>214</v>
      </c>
    </row>
    <row r="7" spans="1:9" ht="15" customHeight="1" x14ac:dyDescent="0.35">
      <c r="A7" s="35" t="s">
        <v>122</v>
      </c>
    </row>
    <row r="8" spans="1:9" ht="15" customHeight="1" x14ac:dyDescent="0.35">
      <c r="A8" s="35" t="s">
        <v>123</v>
      </c>
    </row>
    <row r="9" spans="1:9" ht="15" customHeight="1" x14ac:dyDescent="0.4">
      <c r="A9" s="12" t="s">
        <v>185</v>
      </c>
      <c r="H9" s="58"/>
      <c r="I9" s="59"/>
    </row>
    <row r="10" spans="1:9" x14ac:dyDescent="0.35">
      <c r="A10" s="60" t="s">
        <v>2</v>
      </c>
      <c r="B10" s="60" t="s">
        <v>0</v>
      </c>
      <c r="C10" s="60" t="s">
        <v>101</v>
      </c>
      <c r="D10" s="60" t="s">
        <v>1</v>
      </c>
      <c r="E10" s="60" t="s">
        <v>76</v>
      </c>
      <c r="F10" s="60" t="s">
        <v>77</v>
      </c>
      <c r="G10" s="60" t="s">
        <v>69</v>
      </c>
    </row>
    <row r="11" spans="1:9" x14ac:dyDescent="0.35">
      <c r="A11" s="57" t="s">
        <v>3</v>
      </c>
      <c r="B11" s="57" t="s">
        <v>4</v>
      </c>
      <c r="C11" s="44" t="s">
        <v>102</v>
      </c>
      <c r="D11" s="57" t="s">
        <v>5</v>
      </c>
      <c r="E11" s="57">
        <v>46156</v>
      </c>
      <c r="F11" s="57">
        <v>9675</v>
      </c>
      <c r="G11" s="57">
        <v>55831</v>
      </c>
    </row>
    <row r="12" spans="1:9" x14ac:dyDescent="0.35">
      <c r="A12" s="57" t="s">
        <v>6</v>
      </c>
      <c r="B12" s="57" t="s">
        <v>7</v>
      </c>
      <c r="C12" s="44" t="s">
        <v>103</v>
      </c>
      <c r="D12" s="57" t="s">
        <v>8</v>
      </c>
      <c r="E12" s="57">
        <v>1668</v>
      </c>
      <c r="F12" s="57">
        <v>16194</v>
      </c>
      <c r="G12" s="57">
        <v>17862</v>
      </c>
    </row>
    <row r="13" spans="1:9" x14ac:dyDescent="0.35">
      <c r="A13" s="61" t="s">
        <v>193</v>
      </c>
      <c r="B13" s="57" t="s">
        <v>10</v>
      </c>
      <c r="C13" s="44" t="s">
        <v>104</v>
      </c>
      <c r="D13" s="57" t="s">
        <v>8</v>
      </c>
      <c r="E13" s="57">
        <v>19416</v>
      </c>
      <c r="F13" s="57">
        <v>8016</v>
      </c>
      <c r="G13" s="57">
        <v>27432</v>
      </c>
    </row>
    <row r="14" spans="1:9" x14ac:dyDescent="0.35">
      <c r="A14" s="57" t="s">
        <v>14</v>
      </c>
      <c r="B14" s="57" t="s">
        <v>10</v>
      </c>
      <c r="C14" s="44" t="s">
        <v>104</v>
      </c>
      <c r="D14" s="57" t="s">
        <v>8</v>
      </c>
      <c r="E14" s="57">
        <v>43283</v>
      </c>
      <c r="F14" s="57">
        <v>13568</v>
      </c>
      <c r="G14" s="57">
        <v>56851</v>
      </c>
    </row>
    <row r="15" spans="1:9" x14ac:dyDescent="0.35">
      <c r="A15" s="57" t="s">
        <v>16</v>
      </c>
      <c r="B15" s="57" t="s">
        <v>17</v>
      </c>
      <c r="C15" s="44" t="s">
        <v>104</v>
      </c>
      <c r="D15" s="57" t="s">
        <v>8</v>
      </c>
      <c r="E15" s="57">
        <v>42086</v>
      </c>
      <c r="F15" s="57">
        <v>89432</v>
      </c>
      <c r="G15" s="57">
        <v>131518</v>
      </c>
    </row>
    <row r="16" spans="1:9" x14ac:dyDescent="0.35">
      <c r="A16" s="62" t="s">
        <v>130</v>
      </c>
      <c r="B16" s="57" t="s">
        <v>18</v>
      </c>
      <c r="C16" s="41" t="s">
        <v>105</v>
      </c>
      <c r="D16" s="57" t="s">
        <v>8</v>
      </c>
      <c r="E16" s="57">
        <v>1343</v>
      </c>
      <c r="F16" s="57">
        <v>3059</v>
      </c>
      <c r="G16" s="57">
        <v>4402</v>
      </c>
    </row>
    <row r="17" spans="1:7" x14ac:dyDescent="0.35">
      <c r="A17" s="57" t="s">
        <v>211</v>
      </c>
      <c r="B17" s="57" t="s">
        <v>10</v>
      </c>
      <c r="C17" s="41" t="s">
        <v>104</v>
      </c>
      <c r="D17" s="57" t="s">
        <v>8</v>
      </c>
      <c r="E17" s="57">
        <v>122903</v>
      </c>
      <c r="F17" s="57">
        <v>80831</v>
      </c>
      <c r="G17" s="57">
        <v>203734</v>
      </c>
    </row>
    <row r="18" spans="1:7" x14ac:dyDescent="0.35">
      <c r="A18" s="57" t="s">
        <v>19</v>
      </c>
      <c r="B18" s="57" t="s">
        <v>15</v>
      </c>
      <c r="C18" s="41" t="s">
        <v>106</v>
      </c>
      <c r="D18" s="57" t="s">
        <v>5</v>
      </c>
      <c r="E18" s="57">
        <v>1147</v>
      </c>
      <c r="F18" s="57">
        <v>878</v>
      </c>
      <c r="G18" s="57">
        <v>2025</v>
      </c>
    </row>
    <row r="19" spans="1:7" x14ac:dyDescent="0.35">
      <c r="A19" s="61" t="s">
        <v>131</v>
      </c>
      <c r="B19" s="57" t="s">
        <v>20</v>
      </c>
      <c r="C19" s="41" t="s">
        <v>104</v>
      </c>
      <c r="D19" s="57" t="s">
        <v>8</v>
      </c>
      <c r="E19" s="57">
        <v>3337</v>
      </c>
      <c r="F19" s="57">
        <v>7596</v>
      </c>
      <c r="G19" s="57">
        <v>10933</v>
      </c>
    </row>
    <row r="20" spans="1:7" x14ac:dyDescent="0.35">
      <c r="A20" s="62" t="s">
        <v>125</v>
      </c>
      <c r="B20" s="57" t="s">
        <v>13</v>
      </c>
      <c r="C20" s="41" t="s">
        <v>107</v>
      </c>
      <c r="D20" s="57" t="s">
        <v>8</v>
      </c>
      <c r="E20" s="57">
        <v>13830</v>
      </c>
      <c r="F20" s="57">
        <v>5667</v>
      </c>
      <c r="G20" s="57">
        <v>19497</v>
      </c>
    </row>
    <row r="21" spans="1:7" x14ac:dyDescent="0.35">
      <c r="A21" s="61" t="s">
        <v>124</v>
      </c>
      <c r="B21" s="57" t="s">
        <v>13</v>
      </c>
      <c r="C21" s="41" t="s">
        <v>107</v>
      </c>
      <c r="D21" s="57" t="s">
        <v>8</v>
      </c>
      <c r="E21" s="57">
        <v>13057</v>
      </c>
      <c r="F21" s="57">
        <v>3307</v>
      </c>
      <c r="G21" s="57">
        <v>16364</v>
      </c>
    </row>
    <row r="22" spans="1:7" x14ac:dyDescent="0.35">
      <c r="A22" s="62" t="s">
        <v>132</v>
      </c>
      <c r="B22" s="57" t="s">
        <v>22</v>
      </c>
      <c r="C22" s="41" t="s">
        <v>108</v>
      </c>
      <c r="D22" s="57" t="s">
        <v>8</v>
      </c>
      <c r="E22" s="57"/>
      <c r="F22" s="57">
        <v>16429</v>
      </c>
      <c r="G22" s="57">
        <v>16429</v>
      </c>
    </row>
    <row r="23" spans="1:7" x14ac:dyDescent="0.35">
      <c r="A23" s="57" t="s">
        <v>24</v>
      </c>
      <c r="B23" s="57" t="s">
        <v>25</v>
      </c>
      <c r="C23" s="41" t="s">
        <v>109</v>
      </c>
      <c r="D23" s="57" t="s">
        <v>8</v>
      </c>
      <c r="E23" s="57">
        <v>9667</v>
      </c>
      <c r="F23" s="57">
        <v>9928</v>
      </c>
      <c r="G23" s="57">
        <v>19595</v>
      </c>
    </row>
    <row r="24" spans="1:7" x14ac:dyDescent="0.35">
      <c r="A24" s="62" t="s">
        <v>126</v>
      </c>
      <c r="B24" s="57" t="s">
        <v>9</v>
      </c>
      <c r="C24" s="41" t="s">
        <v>110</v>
      </c>
      <c r="D24" s="57" t="s">
        <v>8</v>
      </c>
      <c r="E24" s="57"/>
      <c r="F24" s="57">
        <v>7413</v>
      </c>
      <c r="G24" s="57">
        <v>7413</v>
      </c>
    </row>
    <row r="25" spans="1:7" x14ac:dyDescent="0.35">
      <c r="A25" s="61" t="s">
        <v>133</v>
      </c>
      <c r="B25" s="57" t="s">
        <v>9</v>
      </c>
      <c r="C25" s="41" t="s">
        <v>110</v>
      </c>
      <c r="D25" s="57" t="s">
        <v>8</v>
      </c>
      <c r="E25" s="57">
        <v>4261</v>
      </c>
      <c r="F25" s="57">
        <v>30190</v>
      </c>
      <c r="G25" s="57">
        <v>34451</v>
      </c>
    </row>
    <row r="26" spans="1:7" x14ac:dyDescent="0.35">
      <c r="A26" s="62" t="s">
        <v>194</v>
      </c>
      <c r="B26" s="57" t="s">
        <v>26</v>
      </c>
      <c r="C26" s="41" t="s">
        <v>104</v>
      </c>
      <c r="D26" s="57" t="s">
        <v>8</v>
      </c>
      <c r="E26" s="57">
        <v>6756</v>
      </c>
      <c r="F26" s="57">
        <v>4137</v>
      </c>
      <c r="G26" s="57">
        <v>10893</v>
      </c>
    </row>
    <row r="27" spans="1:7" x14ac:dyDescent="0.35">
      <c r="A27" s="61" t="s">
        <v>160</v>
      </c>
      <c r="B27" s="57" t="s">
        <v>27</v>
      </c>
      <c r="C27" s="41" t="s">
        <v>111</v>
      </c>
      <c r="D27" s="57" t="s">
        <v>8</v>
      </c>
      <c r="E27" s="57"/>
      <c r="F27" s="57">
        <v>7349</v>
      </c>
      <c r="G27" s="57">
        <v>7349</v>
      </c>
    </row>
    <row r="28" spans="1:7" x14ac:dyDescent="0.35">
      <c r="A28" s="57" t="s">
        <v>30</v>
      </c>
      <c r="B28" s="57" t="s">
        <v>29</v>
      </c>
      <c r="C28" s="41" t="s">
        <v>112</v>
      </c>
      <c r="D28" s="57" t="s">
        <v>8</v>
      </c>
      <c r="E28" s="57"/>
      <c r="F28" s="57">
        <v>8877</v>
      </c>
      <c r="G28" s="57">
        <v>8877</v>
      </c>
    </row>
    <row r="29" spans="1:7" x14ac:dyDescent="0.35">
      <c r="A29" s="61" t="s">
        <v>127</v>
      </c>
      <c r="B29" s="57" t="s">
        <v>10</v>
      </c>
      <c r="C29" s="41" t="s">
        <v>104</v>
      </c>
      <c r="D29" s="57" t="s">
        <v>8</v>
      </c>
      <c r="E29" s="57">
        <v>319073</v>
      </c>
      <c r="F29" s="57">
        <v>121761</v>
      </c>
      <c r="G29" s="57">
        <v>440834</v>
      </c>
    </row>
    <row r="30" spans="1:7" x14ac:dyDescent="0.35">
      <c r="A30" s="62" t="s">
        <v>128</v>
      </c>
      <c r="B30" s="57" t="s">
        <v>10</v>
      </c>
      <c r="C30" s="41" t="s">
        <v>104</v>
      </c>
      <c r="D30" s="57" t="s">
        <v>8</v>
      </c>
      <c r="E30" s="57">
        <v>160132</v>
      </c>
      <c r="F30" s="57">
        <v>135670</v>
      </c>
      <c r="G30" s="57">
        <v>295802</v>
      </c>
    </row>
    <row r="31" spans="1:7" x14ac:dyDescent="0.35">
      <c r="A31" s="61" t="s">
        <v>129</v>
      </c>
      <c r="B31" s="57" t="s">
        <v>10</v>
      </c>
      <c r="C31" s="41" t="s">
        <v>104</v>
      </c>
      <c r="D31" s="57" t="s">
        <v>8</v>
      </c>
      <c r="E31" s="57">
        <v>40078</v>
      </c>
      <c r="F31" s="57">
        <v>17405</v>
      </c>
      <c r="G31" s="57">
        <v>57483</v>
      </c>
    </row>
    <row r="32" spans="1:7" x14ac:dyDescent="0.35">
      <c r="A32" s="62" t="s">
        <v>195</v>
      </c>
      <c r="B32" s="57" t="s">
        <v>31</v>
      </c>
      <c r="C32" s="41" t="s">
        <v>103</v>
      </c>
      <c r="D32" s="57" t="s">
        <v>8</v>
      </c>
      <c r="E32" s="57">
        <v>1504</v>
      </c>
      <c r="F32" s="57">
        <v>12506</v>
      </c>
      <c r="G32" s="57">
        <v>14010</v>
      </c>
    </row>
    <row r="33" spans="1:7" x14ac:dyDescent="0.35">
      <c r="A33" s="61" t="s">
        <v>196</v>
      </c>
      <c r="B33" s="57" t="s">
        <v>32</v>
      </c>
      <c r="C33" s="41" t="s">
        <v>104</v>
      </c>
      <c r="D33" s="57" t="s">
        <v>5</v>
      </c>
      <c r="E33" s="57">
        <v>13731</v>
      </c>
      <c r="F33" s="57">
        <v>18680</v>
      </c>
      <c r="G33" s="57">
        <v>32411</v>
      </c>
    </row>
    <row r="34" spans="1:7" x14ac:dyDescent="0.35">
      <c r="A34" s="57" t="s">
        <v>95</v>
      </c>
      <c r="B34" s="57" t="s">
        <v>96</v>
      </c>
      <c r="C34" s="41" t="s">
        <v>106</v>
      </c>
      <c r="D34" s="57" t="s">
        <v>8</v>
      </c>
      <c r="E34" s="57">
        <v>3386</v>
      </c>
      <c r="F34" s="57">
        <v>5644</v>
      </c>
      <c r="G34" s="57">
        <v>9030</v>
      </c>
    </row>
    <row r="35" spans="1:7" x14ac:dyDescent="0.35">
      <c r="A35" s="57" t="s">
        <v>34</v>
      </c>
      <c r="B35" s="57" t="s">
        <v>33</v>
      </c>
      <c r="C35" s="41" t="s">
        <v>113</v>
      </c>
      <c r="D35" s="57" t="s">
        <v>8</v>
      </c>
      <c r="E35" s="57">
        <v>8849</v>
      </c>
      <c r="F35" s="57">
        <v>11012</v>
      </c>
      <c r="G35" s="57">
        <v>19861</v>
      </c>
    </row>
    <row r="36" spans="1:7" x14ac:dyDescent="0.35">
      <c r="A36" s="57" t="s">
        <v>36</v>
      </c>
      <c r="B36" s="57" t="s">
        <v>35</v>
      </c>
      <c r="C36" s="41" t="s">
        <v>105</v>
      </c>
      <c r="D36" s="57" t="s">
        <v>8</v>
      </c>
      <c r="E36" s="57">
        <v>9935</v>
      </c>
      <c r="F36" s="57">
        <v>6869</v>
      </c>
      <c r="G36" s="57">
        <v>16804</v>
      </c>
    </row>
    <row r="37" spans="1:7" x14ac:dyDescent="0.35">
      <c r="A37" s="61" t="s">
        <v>135</v>
      </c>
      <c r="B37" s="57" t="s">
        <v>39</v>
      </c>
      <c r="C37" s="41" t="s">
        <v>108</v>
      </c>
      <c r="D37" s="57" t="s">
        <v>8</v>
      </c>
      <c r="E37" s="57">
        <v>7651</v>
      </c>
      <c r="F37" s="57">
        <v>8692</v>
      </c>
      <c r="G37" s="57">
        <v>16343</v>
      </c>
    </row>
    <row r="38" spans="1:7" x14ac:dyDescent="0.35">
      <c r="A38" s="62" t="s">
        <v>136</v>
      </c>
      <c r="B38" s="57" t="s">
        <v>39</v>
      </c>
      <c r="C38" s="41" t="s">
        <v>108</v>
      </c>
      <c r="D38" s="57" t="s">
        <v>8</v>
      </c>
      <c r="E38" s="57"/>
      <c r="F38" s="57">
        <v>5715</v>
      </c>
      <c r="G38" s="57">
        <v>5715</v>
      </c>
    </row>
    <row r="39" spans="1:7" x14ac:dyDescent="0.35">
      <c r="A39" s="61" t="s">
        <v>137</v>
      </c>
      <c r="B39" s="57" t="s">
        <v>40</v>
      </c>
      <c r="C39" s="41" t="s">
        <v>114</v>
      </c>
      <c r="D39" s="57" t="s">
        <v>8</v>
      </c>
      <c r="E39" s="57"/>
      <c r="F39" s="57">
        <v>11626</v>
      </c>
      <c r="G39" s="57">
        <v>11626</v>
      </c>
    </row>
    <row r="40" spans="1:7" x14ac:dyDescent="0.35">
      <c r="A40" s="62" t="s">
        <v>138</v>
      </c>
      <c r="B40" s="57" t="s">
        <v>41</v>
      </c>
      <c r="C40" s="41" t="s">
        <v>115</v>
      </c>
      <c r="D40" s="57" t="s">
        <v>11</v>
      </c>
      <c r="E40" s="57">
        <v>683</v>
      </c>
      <c r="F40" s="57">
        <v>1220</v>
      </c>
      <c r="G40" s="57">
        <v>1903</v>
      </c>
    </row>
    <row r="41" spans="1:7" x14ac:dyDescent="0.35">
      <c r="A41" s="61" t="s">
        <v>139</v>
      </c>
      <c r="B41" s="57" t="s">
        <v>23</v>
      </c>
      <c r="C41" s="41" t="s">
        <v>119</v>
      </c>
      <c r="D41" s="57" t="s">
        <v>8</v>
      </c>
      <c r="E41" s="57">
        <v>2007</v>
      </c>
      <c r="F41" s="57">
        <v>9342</v>
      </c>
      <c r="G41" s="57">
        <v>11349</v>
      </c>
    </row>
    <row r="42" spans="1:7" x14ac:dyDescent="0.35">
      <c r="A42" s="62" t="s">
        <v>199</v>
      </c>
      <c r="B42" s="57" t="s">
        <v>43</v>
      </c>
      <c r="C42" s="41" t="s">
        <v>114</v>
      </c>
      <c r="D42" s="57" t="s">
        <v>8</v>
      </c>
      <c r="E42" s="57">
        <v>2583</v>
      </c>
      <c r="F42" s="57">
        <v>3357</v>
      </c>
      <c r="G42" s="57">
        <v>5940</v>
      </c>
    </row>
    <row r="43" spans="1:7" x14ac:dyDescent="0.35">
      <c r="A43" s="61" t="s">
        <v>140</v>
      </c>
      <c r="B43" s="57" t="s">
        <v>43</v>
      </c>
      <c r="C43" s="41" t="s">
        <v>114</v>
      </c>
      <c r="D43" s="57" t="s">
        <v>8</v>
      </c>
      <c r="E43" s="57"/>
      <c r="F43" s="57">
        <v>227</v>
      </c>
      <c r="G43" s="57">
        <v>227</v>
      </c>
    </row>
    <row r="44" spans="1:7" x14ac:dyDescent="0.35">
      <c r="A44" s="57" t="s">
        <v>44</v>
      </c>
      <c r="B44" s="57" t="s">
        <v>45</v>
      </c>
      <c r="C44" s="41" t="s">
        <v>116</v>
      </c>
      <c r="D44" s="57" t="s">
        <v>8</v>
      </c>
      <c r="E44" s="57">
        <v>14262</v>
      </c>
      <c r="F44" s="57">
        <v>19694</v>
      </c>
      <c r="G44" s="57">
        <v>33956</v>
      </c>
    </row>
    <row r="45" spans="1:7" x14ac:dyDescent="0.35">
      <c r="A45" s="61" t="s">
        <v>141</v>
      </c>
      <c r="B45" s="57" t="s">
        <v>46</v>
      </c>
      <c r="C45" s="41" t="s">
        <v>109</v>
      </c>
      <c r="D45" s="57" t="s">
        <v>8</v>
      </c>
      <c r="E45" s="57">
        <v>7222</v>
      </c>
      <c r="F45" s="57">
        <v>1191</v>
      </c>
      <c r="G45" s="57">
        <v>8413</v>
      </c>
    </row>
    <row r="46" spans="1:7" x14ac:dyDescent="0.35">
      <c r="A46" s="57" t="s">
        <v>207</v>
      </c>
      <c r="B46" s="57" t="s">
        <v>47</v>
      </c>
      <c r="C46" s="41" t="s">
        <v>118</v>
      </c>
      <c r="D46" s="57" t="s">
        <v>5</v>
      </c>
      <c r="E46" s="57">
        <v>6735</v>
      </c>
      <c r="F46" s="57">
        <v>5309</v>
      </c>
      <c r="G46" s="57">
        <v>12044</v>
      </c>
    </row>
    <row r="47" spans="1:7" x14ac:dyDescent="0.35">
      <c r="A47" s="61" t="s">
        <v>142</v>
      </c>
      <c r="B47" s="57" t="s">
        <v>48</v>
      </c>
      <c r="C47" s="41" t="s">
        <v>115</v>
      </c>
      <c r="D47" s="57" t="s">
        <v>8</v>
      </c>
      <c r="E47" s="57"/>
      <c r="F47" s="57">
        <v>3906</v>
      </c>
      <c r="G47" s="57">
        <v>3906</v>
      </c>
    </row>
    <row r="48" spans="1:7" x14ac:dyDescent="0.35">
      <c r="A48" s="62" t="s">
        <v>202</v>
      </c>
      <c r="B48" s="57" t="s">
        <v>48</v>
      </c>
      <c r="C48" s="41" t="s">
        <v>115</v>
      </c>
      <c r="D48" s="57" t="s">
        <v>8</v>
      </c>
      <c r="E48" s="57">
        <v>11106</v>
      </c>
      <c r="F48" s="57">
        <v>16201</v>
      </c>
      <c r="G48" s="57">
        <v>27307</v>
      </c>
    </row>
    <row r="49" spans="1:7" x14ac:dyDescent="0.35">
      <c r="A49" s="57" t="s">
        <v>49</v>
      </c>
      <c r="B49" s="57" t="s">
        <v>50</v>
      </c>
      <c r="C49" s="41" t="s">
        <v>102</v>
      </c>
      <c r="D49" s="57" t="s">
        <v>8</v>
      </c>
      <c r="E49" s="57"/>
      <c r="F49" s="57">
        <v>7118</v>
      </c>
      <c r="G49" s="57">
        <v>7118</v>
      </c>
    </row>
    <row r="50" spans="1:7" x14ac:dyDescent="0.35">
      <c r="A50" s="57" t="s">
        <v>51</v>
      </c>
      <c r="B50" s="57" t="s">
        <v>41</v>
      </c>
      <c r="C50" s="41" t="s">
        <v>115</v>
      </c>
      <c r="D50" s="57" t="s">
        <v>8</v>
      </c>
      <c r="E50" s="57">
        <v>2778</v>
      </c>
      <c r="F50" s="57">
        <v>7755</v>
      </c>
      <c r="G50" s="57">
        <v>10533</v>
      </c>
    </row>
    <row r="51" spans="1:7" x14ac:dyDescent="0.35">
      <c r="A51" s="61" t="s">
        <v>143</v>
      </c>
      <c r="B51" s="57" t="s">
        <v>52</v>
      </c>
      <c r="C51" s="41" t="s">
        <v>107</v>
      </c>
      <c r="D51" s="57" t="s">
        <v>8</v>
      </c>
      <c r="E51" s="57">
        <v>3515</v>
      </c>
      <c r="F51" s="57">
        <v>6023</v>
      </c>
      <c r="G51" s="57">
        <v>9538</v>
      </c>
    </row>
    <row r="52" spans="1:7" x14ac:dyDescent="0.35">
      <c r="A52" s="57" t="s">
        <v>54</v>
      </c>
      <c r="B52" s="57" t="s">
        <v>37</v>
      </c>
      <c r="C52" s="41" t="s">
        <v>103</v>
      </c>
      <c r="D52" s="57" t="s">
        <v>8</v>
      </c>
      <c r="E52" s="57">
        <v>12118</v>
      </c>
      <c r="F52" s="57">
        <v>32499</v>
      </c>
      <c r="G52" s="57">
        <v>44617</v>
      </c>
    </row>
    <row r="53" spans="1:7" x14ac:dyDescent="0.35">
      <c r="A53" s="57" t="s">
        <v>56</v>
      </c>
      <c r="B53" s="57" t="s">
        <v>55</v>
      </c>
      <c r="C53" s="41" t="s">
        <v>102</v>
      </c>
      <c r="D53" s="57" t="s">
        <v>8</v>
      </c>
      <c r="E53" s="57">
        <v>11399</v>
      </c>
      <c r="F53" s="57">
        <v>15595</v>
      </c>
      <c r="G53" s="57">
        <v>26994</v>
      </c>
    </row>
    <row r="54" spans="1:7" x14ac:dyDescent="0.35">
      <c r="A54" s="57" t="s">
        <v>57</v>
      </c>
      <c r="B54" s="57" t="s">
        <v>15</v>
      </c>
      <c r="C54" s="41" t="s">
        <v>106</v>
      </c>
      <c r="D54" s="57" t="s">
        <v>8</v>
      </c>
      <c r="E54" s="57">
        <v>53272</v>
      </c>
      <c r="F54" s="57">
        <v>15794</v>
      </c>
      <c r="G54" s="57">
        <v>69066</v>
      </c>
    </row>
    <row r="55" spans="1:7" x14ac:dyDescent="0.35">
      <c r="A55" s="61" t="s">
        <v>144</v>
      </c>
      <c r="B55" s="57" t="s">
        <v>58</v>
      </c>
      <c r="C55" s="41" t="s">
        <v>106</v>
      </c>
      <c r="D55" s="57" t="s">
        <v>8</v>
      </c>
      <c r="E55" s="57">
        <v>40901</v>
      </c>
      <c r="F55" s="57">
        <v>12456</v>
      </c>
      <c r="G55" s="57">
        <v>53357</v>
      </c>
    </row>
    <row r="56" spans="1:7" x14ac:dyDescent="0.35">
      <c r="A56" s="57" t="s">
        <v>60</v>
      </c>
      <c r="B56" s="57" t="s">
        <v>10</v>
      </c>
      <c r="C56" s="41" t="s">
        <v>104</v>
      </c>
      <c r="D56" s="57" t="s">
        <v>12</v>
      </c>
      <c r="E56" s="57">
        <v>28324</v>
      </c>
      <c r="F56" s="57">
        <v>16235</v>
      </c>
      <c r="G56" s="57">
        <v>44559</v>
      </c>
    </row>
    <row r="57" spans="1:7" x14ac:dyDescent="0.35">
      <c r="A57" s="57" t="s">
        <v>61</v>
      </c>
      <c r="B57" s="57" t="s">
        <v>62</v>
      </c>
      <c r="C57" s="41" t="s">
        <v>103</v>
      </c>
      <c r="D57" s="57" t="s">
        <v>8</v>
      </c>
      <c r="E57" s="57">
        <v>6362</v>
      </c>
      <c r="F57" s="57">
        <v>1693</v>
      </c>
      <c r="G57" s="57">
        <v>8055</v>
      </c>
    </row>
    <row r="58" spans="1:7" x14ac:dyDescent="0.35">
      <c r="A58" s="57" t="s">
        <v>97</v>
      </c>
      <c r="B58" s="57" t="s">
        <v>10</v>
      </c>
      <c r="C58" s="41" t="s">
        <v>104</v>
      </c>
      <c r="D58" s="57" t="s">
        <v>8</v>
      </c>
      <c r="E58" s="57"/>
      <c r="F58" s="57">
        <v>8240</v>
      </c>
      <c r="G58" s="57">
        <v>8240</v>
      </c>
    </row>
    <row r="59" spans="1:7" x14ac:dyDescent="0.35">
      <c r="A59" s="57" t="s">
        <v>208</v>
      </c>
      <c r="B59" s="57" t="s">
        <v>38</v>
      </c>
      <c r="C59" s="41" t="s">
        <v>113</v>
      </c>
      <c r="D59" s="57" t="s">
        <v>8</v>
      </c>
      <c r="E59" s="57">
        <v>3584</v>
      </c>
      <c r="F59" s="57">
        <v>2751</v>
      </c>
      <c r="G59" s="57">
        <v>6335</v>
      </c>
    </row>
    <row r="60" spans="1:7" x14ac:dyDescent="0.35">
      <c r="A60" s="57" t="s">
        <v>212</v>
      </c>
      <c r="B60" s="57" t="s">
        <v>15</v>
      </c>
      <c r="C60" s="41" t="s">
        <v>106</v>
      </c>
      <c r="D60" s="57" t="s">
        <v>8</v>
      </c>
      <c r="E60" s="57">
        <v>62154</v>
      </c>
      <c r="F60" s="57">
        <v>9049</v>
      </c>
      <c r="G60" s="57">
        <v>71203</v>
      </c>
    </row>
    <row r="61" spans="1:7" x14ac:dyDescent="0.35">
      <c r="A61" s="57" t="s">
        <v>209</v>
      </c>
      <c r="B61" s="57" t="s">
        <v>15</v>
      </c>
      <c r="C61" s="41" t="s">
        <v>106</v>
      </c>
      <c r="D61" s="57" t="s">
        <v>8</v>
      </c>
      <c r="E61" s="57">
        <v>24338</v>
      </c>
      <c r="F61" s="57">
        <v>14801</v>
      </c>
      <c r="G61" s="57">
        <v>39139</v>
      </c>
    </row>
    <row r="62" spans="1:7" x14ac:dyDescent="0.35">
      <c r="A62" s="62" t="s">
        <v>148</v>
      </c>
      <c r="B62" s="57" t="s">
        <v>4</v>
      </c>
      <c r="C62" s="41" t="s">
        <v>102</v>
      </c>
      <c r="D62" s="57" t="s">
        <v>8</v>
      </c>
      <c r="E62" s="57">
        <v>66294</v>
      </c>
      <c r="F62" s="57">
        <v>26439</v>
      </c>
      <c r="G62" s="57">
        <v>92733</v>
      </c>
    </row>
    <row r="63" spans="1:7" x14ac:dyDescent="0.35">
      <c r="A63" s="57" t="s">
        <v>63</v>
      </c>
      <c r="B63" s="57" t="s">
        <v>4</v>
      </c>
      <c r="C63" s="41" t="s">
        <v>102</v>
      </c>
      <c r="D63" s="57" t="s">
        <v>8</v>
      </c>
      <c r="E63" s="57">
        <v>49888</v>
      </c>
      <c r="F63" s="57">
        <v>14101</v>
      </c>
      <c r="G63" s="57">
        <v>63989</v>
      </c>
    </row>
    <row r="64" spans="1:7" x14ac:dyDescent="0.35">
      <c r="A64" s="62" t="s">
        <v>149</v>
      </c>
      <c r="B64" s="57" t="s">
        <v>21</v>
      </c>
      <c r="C64" s="41" t="s">
        <v>104</v>
      </c>
      <c r="D64" s="57" t="s">
        <v>8</v>
      </c>
      <c r="E64" s="57">
        <v>21330</v>
      </c>
      <c r="F64" s="57">
        <v>6121</v>
      </c>
      <c r="G64" s="57">
        <v>27451</v>
      </c>
    </row>
    <row r="65" spans="1:7" x14ac:dyDescent="0.35">
      <c r="A65" s="61" t="s">
        <v>150</v>
      </c>
      <c r="B65" s="57" t="s">
        <v>21</v>
      </c>
      <c r="C65" s="41" t="s">
        <v>104</v>
      </c>
      <c r="D65" s="57" t="s">
        <v>8</v>
      </c>
      <c r="E65" s="57">
        <v>143</v>
      </c>
      <c r="F65" s="57">
        <v>2900</v>
      </c>
      <c r="G65" s="57">
        <v>3043</v>
      </c>
    </row>
    <row r="66" spans="1:7" x14ac:dyDescent="0.35">
      <c r="A66" s="62" t="s">
        <v>151</v>
      </c>
      <c r="B66" s="57" t="s">
        <v>64</v>
      </c>
      <c r="C66" s="41" t="s">
        <v>102</v>
      </c>
      <c r="D66" s="57" t="s">
        <v>8</v>
      </c>
      <c r="E66" s="57"/>
      <c r="F66" s="57">
        <v>5300</v>
      </c>
      <c r="G66" s="57">
        <v>5300</v>
      </c>
    </row>
    <row r="67" spans="1:7" x14ac:dyDescent="0.35">
      <c r="A67" s="61" t="s">
        <v>152</v>
      </c>
      <c r="B67" s="57" t="s">
        <v>65</v>
      </c>
      <c r="C67" s="41" t="s">
        <v>117</v>
      </c>
      <c r="D67" s="57" t="s">
        <v>8</v>
      </c>
      <c r="E67" s="57">
        <v>2606</v>
      </c>
      <c r="F67" s="57">
        <v>7348</v>
      </c>
      <c r="G67" s="57">
        <v>9954</v>
      </c>
    </row>
    <row r="68" spans="1:7" x14ac:dyDescent="0.35">
      <c r="A68" s="62" t="s">
        <v>153</v>
      </c>
      <c r="B68" s="57" t="s">
        <v>65</v>
      </c>
      <c r="C68" s="41" t="s">
        <v>117</v>
      </c>
      <c r="D68" s="57" t="s">
        <v>8</v>
      </c>
      <c r="E68" s="57">
        <v>3597</v>
      </c>
      <c r="F68" s="57">
        <v>7766</v>
      </c>
      <c r="G68" s="57">
        <v>11363</v>
      </c>
    </row>
    <row r="69" spans="1:7" x14ac:dyDescent="0.35">
      <c r="A69" s="61" t="s">
        <v>154</v>
      </c>
      <c r="B69" s="57" t="s">
        <v>65</v>
      </c>
      <c r="C69" s="41" t="s">
        <v>117</v>
      </c>
      <c r="D69" s="57" t="s">
        <v>8</v>
      </c>
      <c r="E69" s="57"/>
      <c r="F69" s="57">
        <v>5696</v>
      </c>
      <c r="G69" s="57">
        <v>5696</v>
      </c>
    </row>
    <row r="70" spans="1:7" x14ac:dyDescent="0.35">
      <c r="A70" s="57" t="s">
        <v>67</v>
      </c>
      <c r="B70" s="57" t="s">
        <v>59</v>
      </c>
      <c r="C70" s="41" t="s">
        <v>104</v>
      </c>
      <c r="D70" s="57" t="s">
        <v>8</v>
      </c>
      <c r="E70" s="57"/>
      <c r="F70" s="57">
        <v>16771</v>
      </c>
      <c r="G70" s="57">
        <v>16771</v>
      </c>
    </row>
    <row r="71" spans="1:7" x14ac:dyDescent="0.35">
      <c r="A71" s="57" t="s">
        <v>210</v>
      </c>
      <c r="B71" s="57" t="s">
        <v>68</v>
      </c>
      <c r="C71" s="41" t="s">
        <v>110</v>
      </c>
      <c r="D71" s="57" t="s">
        <v>8</v>
      </c>
      <c r="E71" s="57">
        <v>822</v>
      </c>
      <c r="F71" s="57">
        <v>1247</v>
      </c>
      <c r="G71" s="57">
        <v>2069</v>
      </c>
    </row>
    <row r="72" spans="1:7" x14ac:dyDescent="0.35">
      <c r="A72" s="57">
        <f>SUBTOTAL(103,Taulukko1[Museokohteet])</f>
        <v>61</v>
      </c>
      <c r="B72" s="57"/>
      <c r="C72" s="57"/>
      <c r="D72" s="57"/>
      <c r="E72" s="57">
        <f>SUBTOTAL(109,Taulukko1[Maksetut käynnit museokohteittain])</f>
        <v>1331272</v>
      </c>
      <c r="F72" s="57">
        <f>SUBTOTAL(109,Taulukko1[Ilmaiskäynnit museokohteittain])</f>
        <v>982271</v>
      </c>
      <c r="G72" s="57">
        <f>SUBTOTAL(109,Taulukko1[Kaikki käynnit museokohteittain])</f>
        <v>2313543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/>
  </sheetViews>
  <sheetFormatPr defaultColWidth="9.1796875" defaultRowHeight="14.5" x14ac:dyDescent="0.35"/>
  <cols>
    <col min="1" max="1" width="67.7265625" style="13" customWidth="1"/>
    <col min="2" max="2" width="19.7265625" style="13" bestFit="1" customWidth="1"/>
    <col min="3" max="3" width="24.81640625" style="13" bestFit="1" customWidth="1"/>
    <col min="4" max="4" width="25.1796875" style="13" bestFit="1" customWidth="1"/>
    <col min="5" max="5" width="31" style="13" bestFit="1" customWidth="1"/>
    <col min="6" max="6" width="27.7265625" style="29" bestFit="1" customWidth="1"/>
    <col min="7" max="7" width="28.36328125" style="29" bestFit="1" customWidth="1"/>
    <col min="8" max="16384" width="9.1796875" style="13"/>
  </cols>
  <sheetData>
    <row r="1" spans="1:7" ht="15.5" x14ac:dyDescent="0.35">
      <c r="A1" s="9" t="s">
        <v>183</v>
      </c>
    </row>
    <row r="2" spans="1:7" x14ac:dyDescent="0.35">
      <c r="A2" s="8" t="s">
        <v>72</v>
      </c>
    </row>
    <row r="3" spans="1:7" x14ac:dyDescent="0.35">
      <c r="A3" s="8" t="s">
        <v>73</v>
      </c>
    </row>
    <row r="4" spans="1:7" x14ac:dyDescent="0.35">
      <c r="A4" s="8" t="s">
        <v>98</v>
      </c>
    </row>
    <row r="5" spans="1:7" x14ac:dyDescent="0.35">
      <c r="A5" s="8" t="s">
        <v>184</v>
      </c>
    </row>
    <row r="6" spans="1:7" s="30" customFormat="1" x14ac:dyDescent="0.35">
      <c r="A6" s="31"/>
      <c r="F6" s="29"/>
      <c r="G6" s="29"/>
    </row>
    <row r="7" spans="1:7" x14ac:dyDescent="0.35">
      <c r="A7" s="35" t="s">
        <v>122</v>
      </c>
    </row>
    <row r="8" spans="1:7" s="32" customFormat="1" x14ac:dyDescent="0.35">
      <c r="A8" s="35" t="s">
        <v>123</v>
      </c>
      <c r="F8" s="29"/>
      <c r="G8" s="29"/>
    </row>
    <row r="9" spans="1:7" s="30" customFormat="1" x14ac:dyDescent="0.35">
      <c r="A9" s="12" t="s">
        <v>185</v>
      </c>
      <c r="B9" s="12"/>
      <c r="C9" s="12"/>
      <c r="D9" s="12"/>
      <c r="E9" s="12"/>
      <c r="F9" s="36"/>
      <c r="G9" s="36"/>
    </row>
    <row r="10" spans="1:7" s="20" customFormat="1" x14ac:dyDescent="0.35">
      <c r="A10" s="43" t="s">
        <v>2</v>
      </c>
      <c r="B10" s="43" t="s">
        <v>0</v>
      </c>
      <c r="C10" s="43" t="s">
        <v>101</v>
      </c>
      <c r="D10" s="43" t="s">
        <v>1</v>
      </c>
      <c r="E10" s="43" t="s">
        <v>76</v>
      </c>
      <c r="F10" s="43" t="s">
        <v>77</v>
      </c>
      <c r="G10" s="43" t="s">
        <v>69</v>
      </c>
    </row>
    <row r="11" spans="1:7" x14ac:dyDescent="0.35">
      <c r="A11" s="44" t="s">
        <v>3</v>
      </c>
      <c r="B11" s="44" t="s">
        <v>4</v>
      </c>
      <c r="C11" s="44" t="s">
        <v>102</v>
      </c>
      <c r="D11" s="45" t="s">
        <v>5</v>
      </c>
      <c r="E11" s="44">
        <v>52625</v>
      </c>
      <c r="F11" s="44">
        <v>9249</v>
      </c>
      <c r="G11" s="44">
        <v>61874</v>
      </c>
    </row>
    <row r="12" spans="1:7" x14ac:dyDescent="0.35">
      <c r="A12" s="44" t="s">
        <v>6</v>
      </c>
      <c r="B12" s="44" t="s">
        <v>7</v>
      </c>
      <c r="C12" s="44" t="s">
        <v>103</v>
      </c>
      <c r="D12" s="45" t="s">
        <v>8</v>
      </c>
      <c r="E12" s="44">
        <v>1457</v>
      </c>
      <c r="F12" s="44">
        <v>17856</v>
      </c>
      <c r="G12" s="44">
        <v>19313</v>
      </c>
    </row>
    <row r="13" spans="1:7" x14ac:dyDescent="0.35">
      <c r="A13" s="44" t="s">
        <v>193</v>
      </c>
      <c r="B13" s="44" t="s">
        <v>10</v>
      </c>
      <c r="C13" s="44" t="s">
        <v>104</v>
      </c>
      <c r="D13" s="45" t="s">
        <v>8</v>
      </c>
      <c r="E13" s="44">
        <v>25889</v>
      </c>
      <c r="F13" s="44">
        <v>9200</v>
      </c>
      <c r="G13" s="44">
        <v>35089</v>
      </c>
    </row>
    <row r="14" spans="1:7" x14ac:dyDescent="0.35">
      <c r="A14" s="44" t="s">
        <v>14</v>
      </c>
      <c r="B14" s="44" t="s">
        <v>10</v>
      </c>
      <c r="C14" s="44" t="s">
        <v>104</v>
      </c>
      <c r="D14" s="45" t="s">
        <v>8</v>
      </c>
      <c r="E14" s="44">
        <v>26207</v>
      </c>
      <c r="F14" s="44">
        <v>9923</v>
      </c>
      <c r="G14" s="44">
        <v>36130</v>
      </c>
    </row>
    <row r="15" spans="1:7" x14ac:dyDescent="0.35">
      <c r="A15" s="44" t="s">
        <v>16</v>
      </c>
      <c r="B15" s="44" t="s">
        <v>17</v>
      </c>
      <c r="C15" s="44" t="s">
        <v>104</v>
      </c>
      <c r="D15" s="45" t="s">
        <v>8</v>
      </c>
      <c r="E15" s="44">
        <v>49346</v>
      </c>
      <c r="F15" s="44">
        <v>72405</v>
      </c>
      <c r="G15" s="44">
        <v>121751</v>
      </c>
    </row>
    <row r="16" spans="1:7" x14ac:dyDescent="0.35">
      <c r="A16" s="41" t="s">
        <v>130</v>
      </c>
      <c r="B16" s="41" t="s">
        <v>18</v>
      </c>
      <c r="C16" s="41" t="s">
        <v>105</v>
      </c>
      <c r="D16" s="46" t="s">
        <v>8</v>
      </c>
      <c r="E16" s="41">
        <v>1057</v>
      </c>
      <c r="F16" s="44">
        <v>2539</v>
      </c>
      <c r="G16" s="44">
        <v>3596</v>
      </c>
    </row>
    <row r="17" spans="1:7" x14ac:dyDescent="0.35">
      <c r="A17" s="41" t="s">
        <v>158</v>
      </c>
      <c r="B17" s="41" t="s">
        <v>10</v>
      </c>
      <c r="C17" s="41" t="s">
        <v>104</v>
      </c>
      <c r="D17" s="46" t="s">
        <v>8</v>
      </c>
      <c r="E17" s="41">
        <v>137701</v>
      </c>
      <c r="F17" s="44">
        <v>115821</v>
      </c>
      <c r="G17" s="44">
        <v>253522</v>
      </c>
    </row>
    <row r="18" spans="1:7" x14ac:dyDescent="0.35">
      <c r="A18" s="41" t="s">
        <v>19</v>
      </c>
      <c r="B18" s="41" t="s">
        <v>15</v>
      </c>
      <c r="C18" s="41" t="s">
        <v>106</v>
      </c>
      <c r="D18" s="46" t="s">
        <v>5</v>
      </c>
      <c r="E18" s="41">
        <v>1234</v>
      </c>
      <c r="F18" s="44">
        <v>769</v>
      </c>
      <c r="G18" s="44">
        <v>2003</v>
      </c>
    </row>
    <row r="19" spans="1:7" x14ac:dyDescent="0.35">
      <c r="A19" s="41" t="s">
        <v>131</v>
      </c>
      <c r="B19" s="41" t="s">
        <v>20</v>
      </c>
      <c r="C19" s="41" t="s">
        <v>104</v>
      </c>
      <c r="D19" s="46" t="s">
        <v>8</v>
      </c>
      <c r="E19" s="41">
        <v>3892</v>
      </c>
      <c r="F19" s="44">
        <v>6611</v>
      </c>
      <c r="G19" s="44">
        <v>10503</v>
      </c>
    </row>
    <row r="20" spans="1:7" x14ac:dyDescent="0.35">
      <c r="A20" s="41" t="s">
        <v>125</v>
      </c>
      <c r="B20" s="41" t="s">
        <v>13</v>
      </c>
      <c r="C20" s="41" t="s">
        <v>107</v>
      </c>
      <c r="D20" s="46" t="s">
        <v>8</v>
      </c>
      <c r="E20" s="41">
        <v>8211</v>
      </c>
      <c r="F20" s="44">
        <v>6505</v>
      </c>
      <c r="G20" s="44">
        <v>14716</v>
      </c>
    </row>
    <row r="21" spans="1:7" x14ac:dyDescent="0.35">
      <c r="A21" s="41" t="s">
        <v>124</v>
      </c>
      <c r="B21" s="41" t="s">
        <v>13</v>
      </c>
      <c r="C21" s="41" t="s">
        <v>107</v>
      </c>
      <c r="D21" s="46" t="s">
        <v>8</v>
      </c>
      <c r="E21" s="41">
        <v>8623</v>
      </c>
      <c r="F21" s="44">
        <v>3194</v>
      </c>
      <c r="G21" s="44">
        <v>11817</v>
      </c>
    </row>
    <row r="22" spans="1:7" x14ac:dyDescent="0.35">
      <c r="A22" s="41" t="s">
        <v>132</v>
      </c>
      <c r="B22" s="41" t="s">
        <v>22</v>
      </c>
      <c r="C22" s="41" t="s">
        <v>108</v>
      </c>
      <c r="D22" s="46" t="s">
        <v>8</v>
      </c>
      <c r="E22" s="41"/>
      <c r="F22" s="44">
        <v>14672</v>
      </c>
      <c r="G22" s="44">
        <v>14672</v>
      </c>
    </row>
    <row r="23" spans="1:7" x14ac:dyDescent="0.35">
      <c r="A23" s="41" t="s">
        <v>24</v>
      </c>
      <c r="B23" s="41" t="s">
        <v>25</v>
      </c>
      <c r="C23" s="41" t="s">
        <v>109</v>
      </c>
      <c r="D23" s="46" t="s">
        <v>8</v>
      </c>
      <c r="E23" s="41">
        <v>8400</v>
      </c>
      <c r="F23" s="44">
        <v>12341</v>
      </c>
      <c r="G23" s="44">
        <v>20741</v>
      </c>
    </row>
    <row r="24" spans="1:7" x14ac:dyDescent="0.35">
      <c r="A24" s="41" t="s">
        <v>126</v>
      </c>
      <c r="B24" s="41" t="s">
        <v>9</v>
      </c>
      <c r="C24" s="41" t="s">
        <v>110</v>
      </c>
      <c r="D24" s="46" t="s">
        <v>8</v>
      </c>
      <c r="E24" s="41"/>
      <c r="F24" s="44">
        <v>4937</v>
      </c>
      <c r="G24" s="44">
        <v>4937</v>
      </c>
    </row>
    <row r="25" spans="1:7" x14ac:dyDescent="0.35">
      <c r="A25" s="41" t="s">
        <v>133</v>
      </c>
      <c r="B25" s="41" t="s">
        <v>9</v>
      </c>
      <c r="C25" s="41" t="s">
        <v>110</v>
      </c>
      <c r="D25" s="46" t="s">
        <v>8</v>
      </c>
      <c r="E25" s="41">
        <v>3058</v>
      </c>
      <c r="F25" s="44">
        <v>21325</v>
      </c>
      <c r="G25" s="44">
        <v>24383</v>
      </c>
    </row>
    <row r="26" spans="1:7" x14ac:dyDescent="0.35">
      <c r="A26" s="41" t="s">
        <v>194</v>
      </c>
      <c r="B26" s="41" t="s">
        <v>26</v>
      </c>
      <c r="C26" s="41" t="s">
        <v>104</v>
      </c>
      <c r="D26" s="46" t="s">
        <v>8</v>
      </c>
      <c r="E26" s="41">
        <v>5765</v>
      </c>
      <c r="F26" s="44">
        <v>2074</v>
      </c>
      <c r="G26" s="44">
        <v>7839</v>
      </c>
    </row>
    <row r="27" spans="1:7" x14ac:dyDescent="0.35">
      <c r="A27" s="41" t="s">
        <v>160</v>
      </c>
      <c r="B27" s="41" t="s">
        <v>27</v>
      </c>
      <c r="C27" s="41" t="s">
        <v>111</v>
      </c>
      <c r="D27" s="46" t="s">
        <v>8</v>
      </c>
      <c r="E27" s="41">
        <v>710</v>
      </c>
      <c r="F27" s="44">
        <v>3362</v>
      </c>
      <c r="G27" s="44">
        <v>4072</v>
      </c>
    </row>
    <row r="28" spans="1:7" x14ac:dyDescent="0.35">
      <c r="A28" s="41" t="s">
        <v>30</v>
      </c>
      <c r="B28" s="41" t="s">
        <v>29</v>
      </c>
      <c r="C28" s="41" t="s">
        <v>112</v>
      </c>
      <c r="D28" s="46" t="s">
        <v>8</v>
      </c>
      <c r="E28" s="41"/>
      <c r="F28" s="44">
        <v>8367</v>
      </c>
      <c r="G28" s="44">
        <v>8367</v>
      </c>
    </row>
    <row r="29" spans="1:7" x14ac:dyDescent="0.35">
      <c r="A29" s="41" t="s">
        <v>127</v>
      </c>
      <c r="B29" s="41" t="s">
        <v>10</v>
      </c>
      <c r="C29" s="41" t="s">
        <v>104</v>
      </c>
      <c r="D29" s="46" t="s">
        <v>8</v>
      </c>
      <c r="E29" s="41">
        <v>267819</v>
      </c>
      <c r="F29" s="44">
        <v>129379</v>
      </c>
      <c r="G29" s="44">
        <v>397198</v>
      </c>
    </row>
    <row r="30" spans="1:7" x14ac:dyDescent="0.35">
      <c r="A30" s="41" t="s">
        <v>128</v>
      </c>
      <c r="B30" s="41" t="s">
        <v>10</v>
      </c>
      <c r="C30" s="41" t="s">
        <v>104</v>
      </c>
      <c r="D30" s="46" t="s">
        <v>8</v>
      </c>
      <c r="E30" s="41">
        <v>153210</v>
      </c>
      <c r="F30" s="44">
        <v>166735</v>
      </c>
      <c r="G30" s="44">
        <v>319945</v>
      </c>
    </row>
    <row r="31" spans="1:7" x14ac:dyDescent="0.35">
      <c r="A31" s="41" t="s">
        <v>129</v>
      </c>
      <c r="B31" s="41" t="s">
        <v>10</v>
      </c>
      <c r="C31" s="41" t="s">
        <v>104</v>
      </c>
      <c r="D31" s="46" t="s">
        <v>8</v>
      </c>
      <c r="E31" s="41">
        <v>33853</v>
      </c>
      <c r="F31" s="44">
        <v>21668</v>
      </c>
      <c r="G31" s="44">
        <v>55521</v>
      </c>
    </row>
    <row r="32" spans="1:7" x14ac:dyDescent="0.35">
      <c r="A32" s="41" t="s">
        <v>195</v>
      </c>
      <c r="B32" s="41" t="s">
        <v>31</v>
      </c>
      <c r="C32" s="41" t="s">
        <v>103</v>
      </c>
      <c r="D32" s="46" t="s">
        <v>8</v>
      </c>
      <c r="E32" s="41">
        <v>850</v>
      </c>
      <c r="F32" s="44">
        <v>9081</v>
      </c>
      <c r="G32" s="44">
        <v>9931</v>
      </c>
    </row>
    <row r="33" spans="1:7" x14ac:dyDescent="0.35">
      <c r="A33" s="41" t="s">
        <v>196</v>
      </c>
      <c r="B33" s="41" t="s">
        <v>32</v>
      </c>
      <c r="C33" s="41" t="s">
        <v>104</v>
      </c>
      <c r="D33" s="46" t="s">
        <v>5</v>
      </c>
      <c r="E33" s="41">
        <v>5974</v>
      </c>
      <c r="F33" s="44">
        <v>11935</v>
      </c>
      <c r="G33" s="44">
        <v>17909</v>
      </c>
    </row>
    <row r="34" spans="1:7" x14ac:dyDescent="0.35">
      <c r="A34" s="41" t="s">
        <v>95</v>
      </c>
      <c r="B34" s="41" t="s">
        <v>96</v>
      </c>
      <c r="C34" s="41" t="s">
        <v>106</v>
      </c>
      <c r="D34" s="46" t="s">
        <v>8</v>
      </c>
      <c r="E34" s="41">
        <v>3738</v>
      </c>
      <c r="F34" s="44">
        <v>3640</v>
      </c>
      <c r="G34" s="44">
        <v>7378</v>
      </c>
    </row>
    <row r="35" spans="1:7" x14ac:dyDescent="0.35">
      <c r="A35" s="41" t="s">
        <v>34</v>
      </c>
      <c r="B35" s="41" t="s">
        <v>33</v>
      </c>
      <c r="C35" s="41" t="s">
        <v>113</v>
      </c>
      <c r="D35" s="46" t="s">
        <v>8</v>
      </c>
      <c r="E35" s="41">
        <v>5255</v>
      </c>
      <c r="F35" s="44">
        <v>9086</v>
      </c>
      <c r="G35" s="44">
        <v>14341</v>
      </c>
    </row>
    <row r="36" spans="1:7" x14ac:dyDescent="0.35">
      <c r="A36" s="41" t="s">
        <v>36</v>
      </c>
      <c r="B36" s="41" t="s">
        <v>35</v>
      </c>
      <c r="C36" s="41" t="s">
        <v>105</v>
      </c>
      <c r="D36" s="46" t="s">
        <v>8</v>
      </c>
      <c r="E36" s="41">
        <v>10890</v>
      </c>
      <c r="F36" s="44">
        <v>4749</v>
      </c>
      <c r="G36" s="44">
        <v>15639</v>
      </c>
    </row>
    <row r="37" spans="1:7" x14ac:dyDescent="0.35">
      <c r="A37" s="41" t="s">
        <v>134</v>
      </c>
      <c r="B37" s="41" t="s">
        <v>38</v>
      </c>
      <c r="C37" s="41" t="s">
        <v>113</v>
      </c>
      <c r="D37" s="46" t="s">
        <v>8</v>
      </c>
      <c r="E37" s="41">
        <v>701</v>
      </c>
      <c r="F37" s="44">
        <v>575</v>
      </c>
      <c r="G37" s="44">
        <v>1276</v>
      </c>
    </row>
    <row r="38" spans="1:7" x14ac:dyDescent="0.35">
      <c r="A38" s="41" t="s">
        <v>198</v>
      </c>
      <c r="B38" s="41" t="s">
        <v>38</v>
      </c>
      <c r="C38" s="41" t="s">
        <v>113</v>
      </c>
      <c r="D38" s="46" t="s">
        <v>8</v>
      </c>
      <c r="E38" s="41"/>
      <c r="F38" s="44"/>
      <c r="G38" s="55"/>
    </row>
    <row r="39" spans="1:7" x14ac:dyDescent="0.35">
      <c r="A39" s="41" t="s">
        <v>135</v>
      </c>
      <c r="B39" s="41" t="s">
        <v>39</v>
      </c>
      <c r="C39" s="41" t="s">
        <v>108</v>
      </c>
      <c r="D39" s="46" t="s">
        <v>8</v>
      </c>
      <c r="E39" s="41">
        <v>6847</v>
      </c>
      <c r="F39" s="44">
        <v>6025</v>
      </c>
      <c r="G39" s="44">
        <v>12872</v>
      </c>
    </row>
    <row r="40" spans="1:7" x14ac:dyDescent="0.35">
      <c r="A40" s="41" t="s">
        <v>136</v>
      </c>
      <c r="B40" s="41" t="s">
        <v>39</v>
      </c>
      <c r="C40" s="41" t="s">
        <v>108</v>
      </c>
      <c r="D40" s="46" t="s">
        <v>8</v>
      </c>
      <c r="E40" s="41"/>
      <c r="F40" s="44">
        <v>3650</v>
      </c>
      <c r="G40" s="44">
        <v>3650</v>
      </c>
    </row>
    <row r="41" spans="1:7" x14ac:dyDescent="0.35">
      <c r="A41" s="41" t="s">
        <v>137</v>
      </c>
      <c r="B41" s="41" t="s">
        <v>40</v>
      </c>
      <c r="C41" s="41" t="s">
        <v>114</v>
      </c>
      <c r="D41" s="46" t="s">
        <v>8</v>
      </c>
      <c r="E41" s="44"/>
      <c r="F41" s="44">
        <v>9900</v>
      </c>
      <c r="G41" s="44">
        <v>9900</v>
      </c>
    </row>
    <row r="42" spans="1:7" x14ac:dyDescent="0.35">
      <c r="A42" s="41" t="s">
        <v>138</v>
      </c>
      <c r="B42" s="41" t="s">
        <v>41</v>
      </c>
      <c r="C42" s="41" t="s">
        <v>115</v>
      </c>
      <c r="D42" s="46" t="s">
        <v>8</v>
      </c>
      <c r="E42" s="44">
        <v>631</v>
      </c>
      <c r="F42" s="44">
        <v>1260</v>
      </c>
      <c r="G42" s="44">
        <v>1891</v>
      </c>
    </row>
    <row r="43" spans="1:7" x14ac:dyDescent="0.35">
      <c r="A43" s="41" t="s">
        <v>139</v>
      </c>
      <c r="B43" s="41" t="s">
        <v>23</v>
      </c>
      <c r="C43" s="41" t="s">
        <v>119</v>
      </c>
      <c r="D43" s="46" t="s">
        <v>8</v>
      </c>
      <c r="E43" s="41">
        <v>4330</v>
      </c>
      <c r="F43" s="44">
        <v>5936</v>
      </c>
      <c r="G43" s="44">
        <v>10266</v>
      </c>
    </row>
    <row r="44" spans="1:7" x14ac:dyDescent="0.35">
      <c r="A44" s="41" t="s">
        <v>199</v>
      </c>
      <c r="B44" s="41" t="s">
        <v>43</v>
      </c>
      <c r="C44" s="41" t="s">
        <v>114</v>
      </c>
      <c r="D44" s="46" t="s">
        <v>8</v>
      </c>
      <c r="E44" s="41">
        <v>2456</v>
      </c>
      <c r="F44" s="44">
        <v>3430</v>
      </c>
      <c r="G44" s="44">
        <v>5886</v>
      </c>
    </row>
    <row r="45" spans="1:7" x14ac:dyDescent="0.35">
      <c r="A45" s="41" t="s">
        <v>140</v>
      </c>
      <c r="B45" s="41" t="s">
        <v>43</v>
      </c>
      <c r="C45" s="41" t="s">
        <v>114</v>
      </c>
      <c r="D45" s="46" t="s">
        <v>8</v>
      </c>
      <c r="E45" s="41"/>
      <c r="F45" s="44">
        <v>476</v>
      </c>
      <c r="G45" s="44">
        <v>476</v>
      </c>
    </row>
    <row r="46" spans="1:7" x14ac:dyDescent="0.35">
      <c r="A46" s="41" t="s">
        <v>44</v>
      </c>
      <c r="B46" s="41" t="s">
        <v>45</v>
      </c>
      <c r="C46" s="41" t="s">
        <v>116</v>
      </c>
      <c r="D46" s="46" t="s">
        <v>8</v>
      </c>
      <c r="E46" s="44">
        <v>10113</v>
      </c>
      <c r="F46" s="44">
        <v>15426</v>
      </c>
      <c r="G46" s="44">
        <v>25539</v>
      </c>
    </row>
    <row r="47" spans="1:7" x14ac:dyDescent="0.35">
      <c r="A47" s="41" t="s">
        <v>141</v>
      </c>
      <c r="B47" s="41" t="s">
        <v>46</v>
      </c>
      <c r="C47" s="41" t="s">
        <v>109</v>
      </c>
      <c r="D47" s="46" t="s">
        <v>8</v>
      </c>
      <c r="E47" s="41">
        <v>7916</v>
      </c>
      <c r="F47" s="44">
        <v>1923</v>
      </c>
      <c r="G47" s="44">
        <v>9839</v>
      </c>
    </row>
    <row r="48" spans="1:7" x14ac:dyDescent="0.35">
      <c r="A48" s="41" t="s">
        <v>201</v>
      </c>
      <c r="B48" s="41" t="s">
        <v>47</v>
      </c>
      <c r="C48" s="41" t="s">
        <v>118</v>
      </c>
      <c r="D48" s="46" t="s">
        <v>5</v>
      </c>
      <c r="E48" s="41">
        <v>9828</v>
      </c>
      <c r="F48" s="44">
        <v>4752</v>
      </c>
      <c r="G48" s="44">
        <v>14580</v>
      </c>
    </row>
    <row r="49" spans="1:7" x14ac:dyDescent="0.35">
      <c r="A49" s="41" t="s">
        <v>142</v>
      </c>
      <c r="B49" s="41" t="s">
        <v>48</v>
      </c>
      <c r="C49" s="41" t="s">
        <v>115</v>
      </c>
      <c r="D49" s="46" t="s">
        <v>8</v>
      </c>
      <c r="E49" s="41"/>
      <c r="F49" s="44">
        <v>4684</v>
      </c>
      <c r="G49" s="44">
        <v>4684</v>
      </c>
    </row>
    <row r="50" spans="1:7" x14ac:dyDescent="0.35">
      <c r="A50" s="41" t="s">
        <v>202</v>
      </c>
      <c r="B50" s="41" t="s">
        <v>48</v>
      </c>
      <c r="C50" s="41" t="s">
        <v>115</v>
      </c>
      <c r="D50" s="46" t="s">
        <v>8</v>
      </c>
      <c r="E50" s="41">
        <v>14412</v>
      </c>
      <c r="F50" s="44">
        <v>19087</v>
      </c>
      <c r="G50" s="44">
        <v>33499</v>
      </c>
    </row>
    <row r="51" spans="1:7" x14ac:dyDescent="0.35">
      <c r="A51" s="41" t="s">
        <v>49</v>
      </c>
      <c r="B51" s="41" t="s">
        <v>50</v>
      </c>
      <c r="C51" s="41" t="s">
        <v>102</v>
      </c>
      <c r="D51" s="46" t="s">
        <v>8</v>
      </c>
      <c r="E51" s="41"/>
      <c r="F51" s="44">
        <v>5025</v>
      </c>
      <c r="G51" s="44">
        <v>5025</v>
      </c>
    </row>
    <row r="52" spans="1:7" x14ac:dyDescent="0.35">
      <c r="A52" s="41" t="s">
        <v>51</v>
      </c>
      <c r="B52" s="41" t="s">
        <v>41</v>
      </c>
      <c r="C52" s="41" t="s">
        <v>115</v>
      </c>
      <c r="D52" s="46" t="s">
        <v>8</v>
      </c>
      <c r="E52" s="41">
        <v>2147</v>
      </c>
      <c r="F52" s="44">
        <v>5550</v>
      </c>
      <c r="G52" s="44">
        <v>7697</v>
      </c>
    </row>
    <row r="53" spans="1:7" x14ac:dyDescent="0.35">
      <c r="A53" s="41" t="s">
        <v>143</v>
      </c>
      <c r="B53" s="41" t="s">
        <v>52</v>
      </c>
      <c r="C53" s="41" t="s">
        <v>107</v>
      </c>
      <c r="D53" s="46" t="s">
        <v>8</v>
      </c>
      <c r="E53" s="41">
        <v>3210</v>
      </c>
      <c r="F53" s="44">
        <v>7366</v>
      </c>
      <c r="G53" s="44">
        <v>10576</v>
      </c>
    </row>
    <row r="54" spans="1:7" x14ac:dyDescent="0.35">
      <c r="A54" s="41" t="s">
        <v>54</v>
      </c>
      <c r="B54" s="41" t="s">
        <v>37</v>
      </c>
      <c r="C54" s="41" t="s">
        <v>103</v>
      </c>
      <c r="D54" s="46" t="s">
        <v>8</v>
      </c>
      <c r="E54" s="41">
        <v>8894</v>
      </c>
      <c r="F54" s="44">
        <v>23846</v>
      </c>
      <c r="G54" s="44">
        <v>32740</v>
      </c>
    </row>
    <row r="55" spans="1:7" x14ac:dyDescent="0.35">
      <c r="A55" s="41" t="s">
        <v>56</v>
      </c>
      <c r="B55" s="41" t="s">
        <v>55</v>
      </c>
      <c r="C55" s="41" t="s">
        <v>102</v>
      </c>
      <c r="D55" s="46" t="s">
        <v>8</v>
      </c>
      <c r="E55" s="41">
        <v>7692</v>
      </c>
      <c r="F55" s="44">
        <v>6003</v>
      </c>
      <c r="G55" s="44">
        <v>13695</v>
      </c>
    </row>
    <row r="56" spans="1:7" x14ac:dyDescent="0.35">
      <c r="A56" s="41" t="s">
        <v>57</v>
      </c>
      <c r="B56" s="41" t="s">
        <v>15</v>
      </c>
      <c r="C56" s="41" t="s">
        <v>106</v>
      </c>
      <c r="D56" s="46" t="s">
        <v>8</v>
      </c>
      <c r="E56" s="41">
        <v>99934</v>
      </c>
      <c r="F56" s="44">
        <v>26593</v>
      </c>
      <c r="G56" s="44">
        <v>126527</v>
      </c>
    </row>
    <row r="57" spans="1:7" x14ac:dyDescent="0.35">
      <c r="A57" s="41" t="s">
        <v>144</v>
      </c>
      <c r="B57" s="41" t="s">
        <v>58</v>
      </c>
      <c r="C57" s="41" t="s">
        <v>106</v>
      </c>
      <c r="D57" s="46" t="s">
        <v>8</v>
      </c>
      <c r="E57" s="41">
        <v>53045</v>
      </c>
      <c r="F57" s="44">
        <v>14026</v>
      </c>
      <c r="G57" s="44">
        <v>67071</v>
      </c>
    </row>
    <row r="58" spans="1:7" x14ac:dyDescent="0.35">
      <c r="A58" s="41" t="s">
        <v>145</v>
      </c>
      <c r="B58" s="41" t="s">
        <v>10</v>
      </c>
      <c r="C58" s="41" t="s">
        <v>104</v>
      </c>
      <c r="D58" s="46" t="s">
        <v>8</v>
      </c>
      <c r="E58" s="41"/>
      <c r="F58" s="44"/>
      <c r="G58" s="55"/>
    </row>
    <row r="59" spans="1:7" x14ac:dyDescent="0.35">
      <c r="A59" s="41" t="s">
        <v>60</v>
      </c>
      <c r="B59" s="41" t="s">
        <v>10</v>
      </c>
      <c r="C59" s="41" t="s">
        <v>104</v>
      </c>
      <c r="D59" s="46" t="s">
        <v>12</v>
      </c>
      <c r="E59" s="41">
        <v>19086</v>
      </c>
      <c r="F59" s="44">
        <v>12850</v>
      </c>
      <c r="G59" s="44">
        <v>31936</v>
      </c>
    </row>
    <row r="60" spans="1:7" x14ac:dyDescent="0.35">
      <c r="A60" s="41" t="s">
        <v>61</v>
      </c>
      <c r="B60" s="41" t="s">
        <v>62</v>
      </c>
      <c r="C60" s="41" t="s">
        <v>103</v>
      </c>
      <c r="D60" s="46" t="s">
        <v>8</v>
      </c>
      <c r="E60" s="41">
        <v>6011</v>
      </c>
      <c r="F60" s="44">
        <v>1111</v>
      </c>
      <c r="G60" s="44">
        <v>7122</v>
      </c>
    </row>
    <row r="61" spans="1:7" x14ac:dyDescent="0.35">
      <c r="A61" s="41" t="s">
        <v>97</v>
      </c>
      <c r="B61" s="41" t="s">
        <v>10</v>
      </c>
      <c r="C61" s="41" t="s">
        <v>104</v>
      </c>
      <c r="D61" s="46" t="s">
        <v>8</v>
      </c>
      <c r="E61" s="41"/>
      <c r="F61" s="44">
        <v>5179</v>
      </c>
      <c r="G61" s="44">
        <v>5179</v>
      </c>
    </row>
    <row r="62" spans="1:7" x14ac:dyDescent="0.35">
      <c r="A62" s="41" t="s">
        <v>146</v>
      </c>
      <c r="B62" s="41" t="s">
        <v>15</v>
      </c>
      <c r="C62" s="41" t="s">
        <v>106</v>
      </c>
      <c r="D62" s="46" t="s">
        <v>12</v>
      </c>
      <c r="E62" s="41">
        <v>16878</v>
      </c>
      <c r="F62" s="44">
        <v>13612</v>
      </c>
      <c r="G62" s="44">
        <v>30490</v>
      </c>
    </row>
    <row r="63" spans="1:7" x14ac:dyDescent="0.35">
      <c r="A63" s="41" t="s">
        <v>203</v>
      </c>
      <c r="B63" s="41" t="s">
        <v>15</v>
      </c>
      <c r="C63" s="41" t="s">
        <v>106</v>
      </c>
      <c r="D63" s="46" t="s">
        <v>8</v>
      </c>
      <c r="E63" s="41">
        <v>27011</v>
      </c>
      <c r="F63" s="44">
        <v>17252</v>
      </c>
      <c r="G63" s="44">
        <v>44263</v>
      </c>
    </row>
    <row r="64" spans="1:7" x14ac:dyDescent="0.35">
      <c r="A64" s="41" t="s">
        <v>148</v>
      </c>
      <c r="B64" s="41" t="s">
        <v>4</v>
      </c>
      <c r="C64" s="41" t="s">
        <v>102</v>
      </c>
      <c r="D64" s="46" t="s">
        <v>8</v>
      </c>
      <c r="E64" s="41">
        <v>16324</v>
      </c>
      <c r="F64" s="44">
        <v>10957</v>
      </c>
      <c r="G64" s="44">
        <v>27281</v>
      </c>
    </row>
    <row r="65" spans="1:7" x14ac:dyDescent="0.35">
      <c r="A65" s="41" t="s">
        <v>63</v>
      </c>
      <c r="B65" s="41" t="s">
        <v>4</v>
      </c>
      <c r="C65" s="41" t="s">
        <v>102</v>
      </c>
      <c r="D65" s="46" t="s">
        <v>8</v>
      </c>
      <c r="E65" s="41">
        <v>37614</v>
      </c>
      <c r="F65" s="44">
        <v>16740</v>
      </c>
      <c r="G65" s="44">
        <v>54354</v>
      </c>
    </row>
    <row r="66" spans="1:7" x14ac:dyDescent="0.35">
      <c r="A66" s="41" t="s">
        <v>149</v>
      </c>
      <c r="B66" s="41" t="s">
        <v>21</v>
      </c>
      <c r="C66" s="41" t="s">
        <v>104</v>
      </c>
      <c r="D66" s="46" t="s">
        <v>8</v>
      </c>
      <c r="E66" s="41">
        <v>20372</v>
      </c>
      <c r="F66" s="44">
        <v>4844</v>
      </c>
      <c r="G66" s="44">
        <v>25216</v>
      </c>
    </row>
    <row r="67" spans="1:7" x14ac:dyDescent="0.35">
      <c r="A67" s="41" t="s">
        <v>150</v>
      </c>
      <c r="B67" s="41" t="s">
        <v>21</v>
      </c>
      <c r="C67" s="41" t="s">
        <v>104</v>
      </c>
      <c r="D67" s="46" t="s">
        <v>8</v>
      </c>
      <c r="E67" s="41">
        <v>85</v>
      </c>
      <c r="F67" s="44">
        <v>2394</v>
      </c>
      <c r="G67" s="44">
        <v>2479</v>
      </c>
    </row>
    <row r="68" spans="1:7" x14ac:dyDescent="0.35">
      <c r="A68" s="41" t="s">
        <v>151</v>
      </c>
      <c r="B68" s="41" t="s">
        <v>64</v>
      </c>
      <c r="C68" s="41" t="s">
        <v>102</v>
      </c>
      <c r="D68" s="46" t="s">
        <v>8</v>
      </c>
      <c r="E68" s="41"/>
      <c r="F68" s="44">
        <v>3535</v>
      </c>
      <c r="G68" s="44">
        <v>3535</v>
      </c>
    </row>
    <row r="69" spans="1:7" x14ac:dyDescent="0.35">
      <c r="A69" s="41" t="s">
        <v>152</v>
      </c>
      <c r="B69" s="41" t="s">
        <v>65</v>
      </c>
      <c r="C69" s="41" t="s">
        <v>117</v>
      </c>
      <c r="D69" s="46" t="s">
        <v>8</v>
      </c>
      <c r="E69" s="41">
        <v>3406</v>
      </c>
      <c r="F69" s="44">
        <v>5250</v>
      </c>
      <c r="G69" s="44">
        <v>8656</v>
      </c>
    </row>
    <row r="70" spans="1:7" x14ac:dyDescent="0.35">
      <c r="A70" s="41" t="s">
        <v>153</v>
      </c>
      <c r="B70" s="41" t="s">
        <v>65</v>
      </c>
      <c r="C70" s="41" t="s">
        <v>117</v>
      </c>
      <c r="D70" s="46" t="s">
        <v>8</v>
      </c>
      <c r="E70" s="41">
        <v>3968</v>
      </c>
      <c r="F70" s="44">
        <v>3607</v>
      </c>
      <c r="G70" s="44">
        <v>7575</v>
      </c>
    </row>
    <row r="71" spans="1:7" x14ac:dyDescent="0.35">
      <c r="A71" s="41" t="s">
        <v>154</v>
      </c>
      <c r="B71" s="41" t="s">
        <v>65</v>
      </c>
      <c r="C71" s="41" t="s">
        <v>117</v>
      </c>
      <c r="D71" s="46" t="s">
        <v>8</v>
      </c>
      <c r="E71" s="44"/>
      <c r="F71" s="44">
        <v>8001</v>
      </c>
      <c r="G71" s="44">
        <v>8001</v>
      </c>
    </row>
    <row r="72" spans="1:7" x14ac:dyDescent="0.35">
      <c r="A72" s="41" t="s">
        <v>67</v>
      </c>
      <c r="B72" s="41" t="s">
        <v>59</v>
      </c>
      <c r="C72" s="41" t="s">
        <v>104</v>
      </c>
      <c r="D72" s="46" t="s">
        <v>8</v>
      </c>
      <c r="E72" s="41"/>
      <c r="F72" s="44">
        <v>21441</v>
      </c>
      <c r="G72" s="44">
        <v>21441</v>
      </c>
    </row>
    <row r="73" spans="1:7" x14ac:dyDescent="0.35">
      <c r="A73" s="41" t="s">
        <v>155</v>
      </c>
      <c r="B73" s="41" t="s">
        <v>68</v>
      </c>
      <c r="C73" s="41" t="s">
        <v>110</v>
      </c>
      <c r="D73" s="46" t="s">
        <v>8</v>
      </c>
      <c r="E73" s="41">
        <v>619</v>
      </c>
      <c r="F73" s="44">
        <v>1371</v>
      </c>
      <c r="G73" s="44">
        <v>1990</v>
      </c>
    </row>
    <row r="74" spans="1:7" x14ac:dyDescent="0.35">
      <c r="A74" s="41">
        <f>SUBTOTAL(103,Taulukko9[Museokohteet])</f>
        <v>63</v>
      </c>
      <c r="B74" s="41"/>
      <c r="C74" s="41"/>
      <c r="D74" s="41"/>
      <c r="E74" s="47">
        <f>SUBTOTAL(109,Taulukko9[Maksetut käynnit museokohteittain])</f>
        <v>1199294</v>
      </c>
      <c r="F74" s="47">
        <f>SUBTOTAL(109,Taulukko9[Ilmaiskäynnit museokohteittain])</f>
        <v>971100</v>
      </c>
      <c r="G74" s="47">
        <f>SUBTOTAL(109,Taulukko9[Kaikki käynnit museokohteittain])</f>
        <v>2170394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6"/>
  <sheetViews>
    <sheetView zoomScaleNormal="100" workbookViewId="0">
      <selection activeCell="B10" sqref="B10"/>
    </sheetView>
  </sheetViews>
  <sheetFormatPr defaultColWidth="9.1796875" defaultRowHeight="14.5" x14ac:dyDescent="0.35"/>
  <cols>
    <col min="1" max="1" width="67.7265625" style="4" customWidth="1"/>
    <col min="2" max="2" width="19.7265625" style="4" bestFit="1" customWidth="1"/>
    <col min="3" max="3" width="24.81640625" style="4" bestFit="1" customWidth="1"/>
    <col min="4" max="4" width="25.1796875" style="4" bestFit="1" customWidth="1"/>
    <col min="5" max="5" width="31" style="4" bestFit="1" customWidth="1"/>
    <col min="6" max="6" width="27.7265625" style="16" bestFit="1" customWidth="1"/>
    <col min="7" max="7" width="28.36328125" style="4" bestFit="1" customWidth="1"/>
    <col min="8" max="9" width="67.1796875" style="4" bestFit="1" customWidth="1"/>
    <col min="10" max="16384" width="9.1796875" style="4"/>
  </cols>
  <sheetData>
    <row r="1" spans="1:22" s="7" customFormat="1" ht="15.5" x14ac:dyDescent="0.35">
      <c r="A1" s="9" t="s">
        <v>186</v>
      </c>
      <c r="B1" s="1"/>
      <c r="C1" s="2"/>
      <c r="D1" s="2"/>
      <c r="E1" s="2"/>
      <c r="F1" s="2"/>
      <c r="G1" s="2"/>
      <c r="H1" s="2"/>
      <c r="I1" s="2"/>
      <c r="J1" s="2"/>
      <c r="K1" s="2"/>
      <c r="N1" s="2"/>
      <c r="O1" s="2"/>
      <c r="P1" s="2"/>
      <c r="Q1" s="2"/>
      <c r="R1" s="2"/>
      <c r="S1" s="2"/>
      <c r="T1" s="2"/>
      <c r="U1" s="2"/>
      <c r="V1" s="2"/>
    </row>
    <row r="2" spans="1:22" s="7" customFormat="1" x14ac:dyDescent="0.35">
      <c r="A2" s="10" t="s">
        <v>72</v>
      </c>
      <c r="B2" s="8"/>
      <c r="C2" s="2"/>
      <c r="D2" s="2"/>
      <c r="E2" s="2"/>
      <c r="F2" s="2"/>
      <c r="G2" s="2"/>
      <c r="H2" s="2"/>
      <c r="I2" s="2"/>
      <c r="J2" s="2"/>
      <c r="K2" s="2"/>
      <c r="N2" s="2"/>
      <c r="O2" s="2"/>
      <c r="P2" s="2"/>
      <c r="Q2" s="2"/>
      <c r="R2" s="2"/>
      <c r="S2" s="2"/>
      <c r="T2" s="2"/>
      <c r="U2" s="2"/>
      <c r="V2" s="2"/>
    </row>
    <row r="3" spans="1:22" s="7" customFormat="1" x14ac:dyDescent="0.35">
      <c r="A3" s="10" t="s">
        <v>73</v>
      </c>
      <c r="B3" s="11"/>
      <c r="C3" s="2"/>
      <c r="D3" s="2"/>
      <c r="E3" s="2"/>
      <c r="F3" s="2"/>
      <c r="G3" s="2"/>
      <c r="H3" s="2"/>
      <c r="I3" s="2"/>
      <c r="J3" s="2"/>
      <c r="K3" s="2"/>
      <c r="N3" s="2"/>
      <c r="O3" s="2"/>
      <c r="P3" s="2"/>
      <c r="Q3" s="2"/>
      <c r="R3" s="2"/>
      <c r="S3" s="2"/>
      <c r="T3" s="2"/>
      <c r="U3" s="2"/>
      <c r="V3" s="2"/>
    </row>
    <row r="4" spans="1:22" s="7" customFormat="1" x14ac:dyDescent="0.35">
      <c r="A4" s="10" t="s">
        <v>74</v>
      </c>
      <c r="B4" s="8"/>
      <c r="C4" s="2"/>
      <c r="D4" s="2"/>
      <c r="E4" s="2"/>
      <c r="F4" s="2"/>
      <c r="G4" s="2"/>
      <c r="H4" s="2"/>
      <c r="I4" s="2"/>
      <c r="J4" s="2"/>
      <c r="K4" s="2"/>
      <c r="N4" s="2"/>
      <c r="O4" s="2"/>
      <c r="P4" s="2"/>
      <c r="Q4" s="2"/>
      <c r="R4" s="2"/>
      <c r="S4" s="2"/>
      <c r="T4" s="2"/>
      <c r="U4" s="2"/>
      <c r="V4" s="2"/>
    </row>
    <row r="5" spans="1:22" s="7" customFormat="1" x14ac:dyDescent="0.35">
      <c r="A5" s="10" t="s">
        <v>75</v>
      </c>
      <c r="B5" s="3"/>
      <c r="C5" s="2"/>
      <c r="D5" s="2"/>
      <c r="E5" s="2"/>
      <c r="F5" s="2"/>
      <c r="G5" s="2"/>
      <c r="H5" s="2"/>
      <c r="I5" s="2"/>
      <c r="J5" s="2"/>
      <c r="K5" s="2"/>
      <c r="N5" s="2"/>
      <c r="O5" s="2"/>
      <c r="P5" s="2"/>
      <c r="Q5" s="2"/>
      <c r="R5" s="2"/>
      <c r="S5" s="2"/>
      <c r="T5" s="2"/>
      <c r="U5" s="2"/>
      <c r="V5" s="2"/>
    </row>
    <row r="6" spans="1:22" s="6" customFormat="1" x14ac:dyDescent="0.3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 x14ac:dyDescent="0.35">
      <c r="A7" s="35" t="s">
        <v>122</v>
      </c>
      <c r="G7" s="2"/>
      <c r="H7" s="2"/>
      <c r="I7" s="2"/>
      <c r="J7" s="2"/>
      <c r="K7" s="2"/>
      <c r="L7" s="2"/>
      <c r="M7" s="2"/>
      <c r="N7" s="2"/>
      <c r="O7" s="2"/>
    </row>
    <row r="8" spans="1:22" s="32" customFormat="1" x14ac:dyDescent="0.35">
      <c r="A8" s="35" t="s">
        <v>123</v>
      </c>
      <c r="G8" s="2"/>
      <c r="H8" s="2"/>
      <c r="I8" s="2"/>
      <c r="J8" s="2"/>
      <c r="K8" s="2"/>
      <c r="L8" s="2"/>
      <c r="M8" s="2"/>
      <c r="N8" s="2"/>
      <c r="O8" s="2"/>
    </row>
    <row r="9" spans="1:22" s="30" customFormat="1" x14ac:dyDescent="0.35">
      <c r="A9" s="12" t="s">
        <v>185</v>
      </c>
      <c r="G9" s="2"/>
      <c r="H9" s="2"/>
      <c r="I9" s="2"/>
      <c r="J9" s="2"/>
      <c r="K9" s="2"/>
      <c r="L9" s="2"/>
      <c r="M9" s="2"/>
      <c r="N9" s="2"/>
      <c r="O9" s="2"/>
    </row>
    <row r="10" spans="1:22" s="20" customFormat="1" x14ac:dyDescent="0.35">
      <c r="A10" s="48" t="s">
        <v>2</v>
      </c>
      <c r="B10" s="48" t="s">
        <v>0</v>
      </c>
      <c r="C10" s="48" t="s">
        <v>101</v>
      </c>
      <c r="D10" s="48" t="s">
        <v>1</v>
      </c>
      <c r="E10" s="48" t="s">
        <v>76</v>
      </c>
      <c r="F10" s="48" t="s">
        <v>77</v>
      </c>
      <c r="G10" s="48" t="s">
        <v>69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22" x14ac:dyDescent="0.35">
      <c r="A11" s="41" t="s">
        <v>3</v>
      </c>
      <c r="B11" s="41" t="s">
        <v>4</v>
      </c>
      <c r="C11" s="41" t="s">
        <v>102</v>
      </c>
      <c r="D11" s="41" t="s">
        <v>5</v>
      </c>
      <c r="E11" s="41">
        <v>44026</v>
      </c>
      <c r="F11" s="41">
        <v>7517</v>
      </c>
      <c r="G11" s="41">
        <v>51543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22" x14ac:dyDescent="0.35">
      <c r="A12" s="41" t="s">
        <v>6</v>
      </c>
      <c r="B12" s="41" t="s">
        <v>7</v>
      </c>
      <c r="C12" s="41" t="s">
        <v>103</v>
      </c>
      <c r="D12" s="41" t="s">
        <v>8</v>
      </c>
      <c r="E12" s="41">
        <v>2459</v>
      </c>
      <c r="F12" s="41">
        <v>17661</v>
      </c>
      <c r="G12" s="41">
        <v>20120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22" x14ac:dyDescent="0.35">
      <c r="A13" s="44" t="s">
        <v>193</v>
      </c>
      <c r="B13" s="41" t="s">
        <v>10</v>
      </c>
      <c r="C13" s="41" t="s">
        <v>104</v>
      </c>
      <c r="D13" s="41" t="s">
        <v>8</v>
      </c>
      <c r="E13" s="41">
        <v>35629</v>
      </c>
      <c r="F13" s="41">
        <v>11157</v>
      </c>
      <c r="G13" s="41">
        <v>46786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22" x14ac:dyDescent="0.35">
      <c r="A14" s="41" t="s">
        <v>14</v>
      </c>
      <c r="B14" s="41" t="s">
        <v>10</v>
      </c>
      <c r="C14" s="41" t="s">
        <v>104</v>
      </c>
      <c r="D14" s="41" t="s">
        <v>8</v>
      </c>
      <c r="E14" s="41">
        <v>34634</v>
      </c>
      <c r="F14" s="41">
        <v>11929</v>
      </c>
      <c r="G14" s="41">
        <v>46563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2" x14ac:dyDescent="0.35">
      <c r="A15" s="41" t="s">
        <v>16</v>
      </c>
      <c r="B15" s="41" t="s">
        <v>17</v>
      </c>
      <c r="C15" s="41" t="s">
        <v>104</v>
      </c>
      <c r="D15" s="41" t="s">
        <v>8</v>
      </c>
      <c r="E15" s="41">
        <v>29816</v>
      </c>
      <c r="F15" s="41">
        <v>71812</v>
      </c>
      <c r="G15" s="41">
        <v>101628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2" x14ac:dyDescent="0.35">
      <c r="A16" s="44" t="s">
        <v>130</v>
      </c>
      <c r="B16" s="41" t="s">
        <v>18</v>
      </c>
      <c r="C16" s="41" t="s">
        <v>105</v>
      </c>
      <c r="D16" s="41" t="s">
        <v>8</v>
      </c>
      <c r="E16" s="41">
        <v>2594</v>
      </c>
      <c r="F16" s="41">
        <v>3152</v>
      </c>
      <c r="G16" s="41">
        <v>5746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5">
      <c r="A17" s="44" t="s">
        <v>156</v>
      </c>
      <c r="B17" s="41" t="s">
        <v>10</v>
      </c>
      <c r="C17" s="41" t="s">
        <v>104</v>
      </c>
      <c r="D17" s="41" t="s">
        <v>8</v>
      </c>
      <c r="E17" s="41"/>
      <c r="F17" s="41">
        <v>4227</v>
      </c>
      <c r="G17" s="41">
        <v>4227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5">
      <c r="A18" s="44" t="s">
        <v>157</v>
      </c>
      <c r="B18" s="41" t="s">
        <v>10</v>
      </c>
      <c r="C18" s="41" t="s">
        <v>104</v>
      </c>
      <c r="D18" s="41" t="s">
        <v>8</v>
      </c>
      <c r="E18" s="41">
        <v>38983</v>
      </c>
      <c r="F18" s="41">
        <v>36009</v>
      </c>
      <c r="G18" s="41">
        <v>74992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5">
      <c r="A19" s="44" t="s">
        <v>19</v>
      </c>
      <c r="B19" s="41" t="s">
        <v>15</v>
      </c>
      <c r="C19" s="41" t="s">
        <v>106</v>
      </c>
      <c r="D19" s="41" t="s">
        <v>5</v>
      </c>
      <c r="E19" s="41">
        <v>1014</v>
      </c>
      <c r="F19" s="41">
        <v>906</v>
      </c>
      <c r="G19" s="41">
        <v>1920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5">
      <c r="A20" s="44" t="s">
        <v>131</v>
      </c>
      <c r="B20" s="41" t="s">
        <v>20</v>
      </c>
      <c r="C20" s="41" t="s">
        <v>104</v>
      </c>
      <c r="D20" s="41" t="s">
        <v>8</v>
      </c>
      <c r="E20" s="41">
        <v>2004</v>
      </c>
      <c r="F20" s="41">
        <v>8350</v>
      </c>
      <c r="G20" s="41">
        <v>10354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5">
      <c r="A21" s="49" t="s">
        <v>125</v>
      </c>
      <c r="B21" s="41" t="s">
        <v>13</v>
      </c>
      <c r="C21" s="41" t="s">
        <v>107</v>
      </c>
      <c r="D21" s="41" t="s">
        <v>8</v>
      </c>
      <c r="E21" s="41">
        <v>14252</v>
      </c>
      <c r="F21" s="41">
        <v>5511</v>
      </c>
      <c r="G21" s="41">
        <v>19763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5">
      <c r="A22" s="49" t="s">
        <v>124</v>
      </c>
      <c r="B22" s="41" t="s">
        <v>13</v>
      </c>
      <c r="C22" s="41" t="s">
        <v>107</v>
      </c>
      <c r="D22" s="41" t="s">
        <v>8</v>
      </c>
      <c r="E22" s="41">
        <v>12136</v>
      </c>
      <c r="F22" s="41">
        <v>1638</v>
      </c>
      <c r="G22" s="41">
        <v>13774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5">
      <c r="A23" s="44" t="s">
        <v>132</v>
      </c>
      <c r="B23" s="41" t="s">
        <v>22</v>
      </c>
      <c r="C23" s="41" t="s">
        <v>108</v>
      </c>
      <c r="D23" s="41" t="s">
        <v>8</v>
      </c>
      <c r="E23" s="41"/>
      <c r="F23" s="41">
        <v>15809</v>
      </c>
      <c r="G23" s="41">
        <v>15809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5">
      <c r="A24" s="44" t="s">
        <v>24</v>
      </c>
      <c r="B24" s="41" t="s">
        <v>25</v>
      </c>
      <c r="C24" s="41" t="s">
        <v>109</v>
      </c>
      <c r="D24" s="41" t="s">
        <v>8</v>
      </c>
      <c r="E24" s="41">
        <v>7572</v>
      </c>
      <c r="F24" s="41">
        <v>10334</v>
      </c>
      <c r="G24" s="41">
        <v>17906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5">
      <c r="A25" s="49" t="s">
        <v>126</v>
      </c>
      <c r="B25" s="41" t="s">
        <v>9</v>
      </c>
      <c r="C25" s="41" t="s">
        <v>110</v>
      </c>
      <c r="D25" s="41" t="s">
        <v>8</v>
      </c>
      <c r="E25" s="41"/>
      <c r="F25" s="41">
        <v>5134</v>
      </c>
      <c r="G25" s="41">
        <v>5134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5">
      <c r="A26" s="49" t="s">
        <v>133</v>
      </c>
      <c r="B26" s="41" t="s">
        <v>9</v>
      </c>
      <c r="C26" s="41" t="s">
        <v>110</v>
      </c>
      <c r="D26" s="41" t="s">
        <v>8</v>
      </c>
      <c r="E26" s="41">
        <v>2020</v>
      </c>
      <c r="F26" s="41">
        <v>21972</v>
      </c>
      <c r="G26" s="41">
        <v>23992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5">
      <c r="A27" s="41" t="s">
        <v>194</v>
      </c>
      <c r="B27" s="41" t="s">
        <v>26</v>
      </c>
      <c r="C27" s="41" t="s">
        <v>104</v>
      </c>
      <c r="D27" s="41" t="s">
        <v>8</v>
      </c>
      <c r="E27" s="41">
        <v>13649</v>
      </c>
      <c r="F27" s="41">
        <v>5704</v>
      </c>
      <c r="G27" s="41">
        <v>19353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5">
      <c r="A28" s="44" t="s">
        <v>159</v>
      </c>
      <c r="B28" s="41" t="s">
        <v>27</v>
      </c>
      <c r="C28" s="41" t="s">
        <v>111</v>
      </c>
      <c r="D28" s="41" t="s">
        <v>8</v>
      </c>
      <c r="E28" s="41">
        <v>1636</v>
      </c>
      <c r="F28" s="41">
        <v>1438</v>
      </c>
      <c r="G28" s="41">
        <v>3074</v>
      </c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5">
      <c r="A29" s="41" t="s">
        <v>30</v>
      </c>
      <c r="B29" s="41" t="s">
        <v>29</v>
      </c>
      <c r="C29" s="41" t="s">
        <v>112</v>
      </c>
      <c r="D29" s="41" t="s">
        <v>8</v>
      </c>
      <c r="E29" s="41"/>
      <c r="F29" s="41">
        <v>11076</v>
      </c>
      <c r="G29" s="41">
        <v>11076</v>
      </c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5">
      <c r="A30" s="41" t="s">
        <v>127</v>
      </c>
      <c r="B30" s="41" t="s">
        <v>10</v>
      </c>
      <c r="C30" s="41" t="s">
        <v>104</v>
      </c>
      <c r="D30" s="41" t="s">
        <v>8</v>
      </c>
      <c r="E30" s="41">
        <v>168238</v>
      </c>
      <c r="F30" s="41">
        <v>95722</v>
      </c>
      <c r="G30" s="41">
        <v>263960</v>
      </c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5">
      <c r="A31" s="41" t="s">
        <v>128</v>
      </c>
      <c r="B31" s="41" t="s">
        <v>10</v>
      </c>
      <c r="C31" s="41" t="s">
        <v>104</v>
      </c>
      <c r="D31" s="41" t="s">
        <v>8</v>
      </c>
      <c r="E31" s="41">
        <v>119991</v>
      </c>
      <c r="F31" s="41">
        <v>115569</v>
      </c>
      <c r="G31" s="41">
        <v>235560</v>
      </c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5">
      <c r="A32" s="41" t="s">
        <v>129</v>
      </c>
      <c r="B32" s="41" t="s">
        <v>10</v>
      </c>
      <c r="C32" s="41" t="s">
        <v>104</v>
      </c>
      <c r="D32" s="41" t="s">
        <v>8</v>
      </c>
      <c r="E32" s="41">
        <v>14611</v>
      </c>
      <c r="F32" s="41">
        <v>19402</v>
      </c>
      <c r="G32" s="41">
        <v>34013</v>
      </c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41" t="s">
        <v>195</v>
      </c>
      <c r="B33" s="41" t="s">
        <v>31</v>
      </c>
      <c r="C33" s="41" t="s">
        <v>103</v>
      </c>
      <c r="D33" s="41" t="s">
        <v>8</v>
      </c>
      <c r="E33" s="41">
        <v>1207</v>
      </c>
      <c r="F33" s="41">
        <v>16695</v>
      </c>
      <c r="G33" s="41">
        <v>17902</v>
      </c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35">
      <c r="A34" s="41" t="s">
        <v>196</v>
      </c>
      <c r="B34" s="41" t="s">
        <v>32</v>
      </c>
      <c r="C34" s="41" t="s">
        <v>104</v>
      </c>
      <c r="D34" s="41" t="s">
        <v>5</v>
      </c>
      <c r="E34" s="41">
        <v>2161</v>
      </c>
      <c r="F34" s="41">
        <v>10434</v>
      </c>
      <c r="G34" s="41">
        <v>12595</v>
      </c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A35" s="41" t="s">
        <v>34</v>
      </c>
      <c r="B35" s="41" t="s">
        <v>33</v>
      </c>
      <c r="C35" s="41" t="s">
        <v>113</v>
      </c>
      <c r="D35" s="41" t="s">
        <v>8</v>
      </c>
      <c r="E35" s="41">
        <v>6246</v>
      </c>
      <c r="F35" s="41">
        <v>7746</v>
      </c>
      <c r="G35" s="41">
        <v>13992</v>
      </c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5">
      <c r="A36" s="41" t="s">
        <v>36</v>
      </c>
      <c r="B36" s="41" t="s">
        <v>35</v>
      </c>
      <c r="C36" s="41" t="s">
        <v>105</v>
      </c>
      <c r="D36" s="41" t="s">
        <v>8</v>
      </c>
      <c r="E36" s="41">
        <v>5483</v>
      </c>
      <c r="F36" s="41">
        <v>5252</v>
      </c>
      <c r="G36" s="41">
        <v>10735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5">
      <c r="A37" s="41" t="s">
        <v>134</v>
      </c>
      <c r="B37" s="41" t="s">
        <v>38</v>
      </c>
      <c r="C37" s="41" t="s">
        <v>113</v>
      </c>
      <c r="D37" s="41" t="s">
        <v>8</v>
      </c>
      <c r="E37" s="41">
        <v>547</v>
      </c>
      <c r="F37" s="41">
        <v>525</v>
      </c>
      <c r="G37" s="41">
        <v>1072</v>
      </c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A38" s="41" t="s">
        <v>198</v>
      </c>
      <c r="B38" s="41" t="s">
        <v>38</v>
      </c>
      <c r="C38" s="41" t="s">
        <v>113</v>
      </c>
      <c r="D38" s="41" t="s">
        <v>8</v>
      </c>
      <c r="E38" s="41"/>
      <c r="F38" s="41"/>
      <c r="G38" s="41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A39" s="41" t="s">
        <v>135</v>
      </c>
      <c r="B39" s="41" t="s">
        <v>39</v>
      </c>
      <c r="C39" s="41" t="s">
        <v>108</v>
      </c>
      <c r="D39" s="41" t="s">
        <v>8</v>
      </c>
      <c r="E39" s="41">
        <v>13814</v>
      </c>
      <c r="F39" s="41">
        <v>7270</v>
      </c>
      <c r="G39" s="41">
        <v>21084</v>
      </c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A40" s="41" t="s">
        <v>136</v>
      </c>
      <c r="B40" s="41" t="s">
        <v>39</v>
      </c>
      <c r="C40" s="41" t="s">
        <v>108</v>
      </c>
      <c r="D40" s="41" t="s">
        <v>8</v>
      </c>
      <c r="E40" s="41"/>
      <c r="F40" s="41">
        <v>5000</v>
      </c>
      <c r="G40" s="41">
        <v>5000</v>
      </c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A41" s="41" t="s">
        <v>137</v>
      </c>
      <c r="B41" s="41" t="s">
        <v>40</v>
      </c>
      <c r="C41" s="41" t="s">
        <v>114</v>
      </c>
      <c r="D41" s="41" t="s">
        <v>8</v>
      </c>
      <c r="E41" s="41"/>
      <c r="F41" s="41">
        <v>34196</v>
      </c>
      <c r="G41" s="41">
        <v>34196</v>
      </c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5">
      <c r="A42" s="41" t="s">
        <v>161</v>
      </c>
      <c r="B42" s="41" t="s">
        <v>41</v>
      </c>
      <c r="C42" s="41" t="s">
        <v>115</v>
      </c>
      <c r="D42" s="41" t="s">
        <v>8</v>
      </c>
      <c r="E42" s="41"/>
      <c r="F42" s="41">
        <v>425</v>
      </c>
      <c r="G42" s="41">
        <v>425</v>
      </c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5">
      <c r="A43" s="41" t="s">
        <v>162</v>
      </c>
      <c r="B43" s="41" t="s">
        <v>41</v>
      </c>
      <c r="C43" s="41" t="s">
        <v>115</v>
      </c>
      <c r="D43" s="41" t="s">
        <v>11</v>
      </c>
      <c r="E43" s="41"/>
      <c r="F43" s="41">
        <v>2213</v>
      </c>
      <c r="G43" s="41">
        <v>2213</v>
      </c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5">
      <c r="A44" s="41" t="s">
        <v>163</v>
      </c>
      <c r="B44" s="41" t="s">
        <v>23</v>
      </c>
      <c r="C44" s="41" t="s">
        <v>119</v>
      </c>
      <c r="D44" s="41" t="s">
        <v>8</v>
      </c>
      <c r="E44" s="41">
        <v>1585</v>
      </c>
      <c r="F44" s="41">
        <v>6050</v>
      </c>
      <c r="G44" s="41">
        <v>7635</v>
      </c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5">
      <c r="A45" s="41" t="s">
        <v>199</v>
      </c>
      <c r="B45" s="41" t="s">
        <v>43</v>
      </c>
      <c r="C45" s="41" t="s">
        <v>114</v>
      </c>
      <c r="D45" s="41" t="s">
        <v>8</v>
      </c>
      <c r="E45" s="41">
        <v>1444</v>
      </c>
      <c r="F45" s="41">
        <v>2217</v>
      </c>
      <c r="G45" s="41">
        <v>3661</v>
      </c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5">
      <c r="A46" s="41" t="s">
        <v>140</v>
      </c>
      <c r="B46" s="41" t="s">
        <v>43</v>
      </c>
      <c r="C46" s="41" t="s">
        <v>114</v>
      </c>
      <c r="D46" s="41" t="s">
        <v>8</v>
      </c>
      <c r="E46" s="41"/>
      <c r="F46" s="41">
        <v>207</v>
      </c>
      <c r="G46" s="41">
        <v>207</v>
      </c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5">
      <c r="A47" s="41" t="s">
        <v>44</v>
      </c>
      <c r="B47" s="41" t="s">
        <v>45</v>
      </c>
      <c r="C47" s="41" t="s">
        <v>116</v>
      </c>
      <c r="D47" s="41" t="s">
        <v>8</v>
      </c>
      <c r="E47" s="41">
        <v>7383</v>
      </c>
      <c r="F47" s="41">
        <v>18150</v>
      </c>
      <c r="G47" s="41">
        <v>25533</v>
      </c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5">
      <c r="A48" s="41" t="s">
        <v>141</v>
      </c>
      <c r="B48" s="41" t="s">
        <v>46</v>
      </c>
      <c r="C48" s="41" t="s">
        <v>109</v>
      </c>
      <c r="D48" s="41" t="s">
        <v>8</v>
      </c>
      <c r="E48" s="41">
        <v>8958</v>
      </c>
      <c r="F48" s="41">
        <v>2211</v>
      </c>
      <c r="G48" s="41">
        <v>11169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35">
      <c r="A49" s="41" t="s">
        <v>200</v>
      </c>
      <c r="B49" s="41" t="s">
        <v>47</v>
      </c>
      <c r="C49" s="41" t="s">
        <v>118</v>
      </c>
      <c r="D49" s="41" t="s">
        <v>5</v>
      </c>
      <c r="E49" s="41">
        <v>4128</v>
      </c>
      <c r="F49" s="41">
        <v>4977</v>
      </c>
      <c r="G49" s="41">
        <v>9105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35">
      <c r="A50" s="41" t="s">
        <v>142</v>
      </c>
      <c r="B50" s="41" t="s">
        <v>48</v>
      </c>
      <c r="C50" s="41" t="s">
        <v>115</v>
      </c>
      <c r="D50" s="41" t="s">
        <v>8</v>
      </c>
      <c r="E50" s="41"/>
      <c r="F50" s="41">
        <v>3562</v>
      </c>
      <c r="G50" s="41">
        <v>3562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35">
      <c r="A51" s="41" t="s">
        <v>202</v>
      </c>
      <c r="B51" s="41" t="s">
        <v>48</v>
      </c>
      <c r="C51" s="41" t="s">
        <v>115</v>
      </c>
      <c r="D51" s="41" t="s">
        <v>8</v>
      </c>
      <c r="E51" s="41">
        <v>11938</v>
      </c>
      <c r="F51" s="41">
        <v>21932</v>
      </c>
      <c r="G51" s="41">
        <v>33870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35">
      <c r="A52" s="41" t="s">
        <v>49</v>
      </c>
      <c r="B52" s="41" t="s">
        <v>50</v>
      </c>
      <c r="C52" s="41" t="s">
        <v>102</v>
      </c>
      <c r="D52" s="41" t="s">
        <v>8</v>
      </c>
      <c r="E52" s="41"/>
      <c r="F52" s="41">
        <v>5368</v>
      </c>
      <c r="G52" s="41">
        <v>5368</v>
      </c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35">
      <c r="A53" s="41" t="s">
        <v>51</v>
      </c>
      <c r="B53" s="41" t="s">
        <v>41</v>
      </c>
      <c r="C53" s="41" t="s">
        <v>115</v>
      </c>
      <c r="D53" s="41" t="s">
        <v>8</v>
      </c>
      <c r="E53" s="41">
        <v>2510</v>
      </c>
      <c r="F53" s="41">
        <v>5907</v>
      </c>
      <c r="G53" s="41">
        <v>8417</v>
      </c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35">
      <c r="A54" s="41" t="s">
        <v>143</v>
      </c>
      <c r="B54" s="41" t="s">
        <v>52</v>
      </c>
      <c r="C54" s="41" t="s">
        <v>107</v>
      </c>
      <c r="D54" s="41" t="s">
        <v>8</v>
      </c>
      <c r="E54" s="41">
        <v>2538</v>
      </c>
      <c r="F54" s="41">
        <v>6606</v>
      </c>
      <c r="G54" s="41">
        <v>9144</v>
      </c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5">
      <c r="A55" s="41" t="s">
        <v>54</v>
      </c>
      <c r="B55" s="41" t="s">
        <v>37</v>
      </c>
      <c r="C55" s="41" t="s">
        <v>103</v>
      </c>
      <c r="D55" s="41" t="s">
        <v>8</v>
      </c>
      <c r="E55" s="41">
        <v>8232</v>
      </c>
      <c r="F55" s="41">
        <v>26452</v>
      </c>
      <c r="G55" s="41">
        <v>34684</v>
      </c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5">
      <c r="A56" s="41" t="s">
        <v>56</v>
      </c>
      <c r="B56" s="41" t="s">
        <v>55</v>
      </c>
      <c r="C56" s="41" t="s">
        <v>102</v>
      </c>
      <c r="D56" s="41" t="s">
        <v>8</v>
      </c>
      <c r="E56" s="41">
        <v>28201</v>
      </c>
      <c r="F56" s="41">
        <v>18934</v>
      </c>
      <c r="G56" s="41">
        <v>47135</v>
      </c>
      <c r="H56" s="16"/>
    </row>
    <row r="57" spans="1:17" x14ac:dyDescent="0.35">
      <c r="A57" s="41" t="s">
        <v>57</v>
      </c>
      <c r="B57" s="41" t="s">
        <v>15</v>
      </c>
      <c r="C57" s="41" t="s">
        <v>106</v>
      </c>
      <c r="D57" s="41" t="s">
        <v>8</v>
      </c>
      <c r="E57" s="41">
        <v>15384</v>
      </c>
      <c r="F57" s="41">
        <v>9086</v>
      </c>
      <c r="G57" s="41">
        <v>24470</v>
      </c>
      <c r="H57" s="16"/>
    </row>
    <row r="58" spans="1:17" x14ac:dyDescent="0.35">
      <c r="A58" s="41" t="s">
        <v>144</v>
      </c>
      <c r="B58" s="41" t="s">
        <v>58</v>
      </c>
      <c r="C58" s="41" t="s">
        <v>106</v>
      </c>
      <c r="D58" s="41" t="s">
        <v>8</v>
      </c>
      <c r="E58" s="41">
        <v>65632</v>
      </c>
      <c r="F58" s="41">
        <v>9758</v>
      </c>
      <c r="G58" s="41">
        <v>75390</v>
      </c>
      <c r="H58" s="16"/>
    </row>
    <row r="59" spans="1:17" x14ac:dyDescent="0.35">
      <c r="A59" s="41" t="s">
        <v>60</v>
      </c>
      <c r="B59" s="41" t="s">
        <v>10</v>
      </c>
      <c r="C59" s="41" t="s">
        <v>104</v>
      </c>
      <c r="D59" s="41" t="s">
        <v>12</v>
      </c>
      <c r="E59" s="41">
        <v>13003</v>
      </c>
      <c r="F59" s="41">
        <v>14061</v>
      </c>
      <c r="G59" s="41">
        <v>27064</v>
      </c>
      <c r="H59" s="16"/>
    </row>
    <row r="60" spans="1:17" x14ac:dyDescent="0.35">
      <c r="A60" s="41" t="s">
        <v>61</v>
      </c>
      <c r="B60" s="41" t="s">
        <v>62</v>
      </c>
      <c r="C60" s="41" t="s">
        <v>103</v>
      </c>
      <c r="D60" s="41" t="s">
        <v>8</v>
      </c>
      <c r="E60" s="41">
        <v>5750</v>
      </c>
      <c r="F60" s="41">
        <v>1370</v>
      </c>
      <c r="G60" s="41">
        <v>7120</v>
      </c>
      <c r="H60" s="16"/>
    </row>
    <row r="61" spans="1:17" x14ac:dyDescent="0.35">
      <c r="A61" s="41" t="s">
        <v>146</v>
      </c>
      <c r="B61" s="41" t="s">
        <v>15</v>
      </c>
      <c r="C61" s="41" t="s">
        <v>106</v>
      </c>
      <c r="D61" s="41" t="s">
        <v>12</v>
      </c>
      <c r="E61" s="41">
        <v>17740</v>
      </c>
      <c r="F61" s="41">
        <v>14906</v>
      </c>
      <c r="G61" s="41">
        <v>32646</v>
      </c>
      <c r="H61" s="75"/>
      <c r="I61" s="75"/>
    </row>
    <row r="62" spans="1:17" x14ac:dyDescent="0.35">
      <c r="A62" s="41" t="s">
        <v>203</v>
      </c>
      <c r="B62" s="41" t="s">
        <v>15</v>
      </c>
      <c r="C62" s="41" t="s">
        <v>106</v>
      </c>
      <c r="D62" s="41" t="s">
        <v>8</v>
      </c>
      <c r="E62" s="41">
        <v>12918</v>
      </c>
      <c r="F62" s="41">
        <v>16546</v>
      </c>
      <c r="G62" s="41">
        <v>29464</v>
      </c>
      <c r="H62" s="75"/>
      <c r="I62" s="75"/>
    </row>
    <row r="63" spans="1:17" x14ac:dyDescent="0.35">
      <c r="A63" s="41" t="s">
        <v>147</v>
      </c>
      <c r="B63" s="41" t="s">
        <v>15</v>
      </c>
      <c r="C63" s="41" t="s">
        <v>106</v>
      </c>
      <c r="D63" s="41" t="s">
        <v>8</v>
      </c>
      <c r="E63" s="41">
        <v>230</v>
      </c>
      <c r="F63" s="41">
        <v>19</v>
      </c>
      <c r="G63" s="41">
        <v>249</v>
      </c>
      <c r="H63" s="75"/>
      <c r="I63" s="75"/>
    </row>
    <row r="64" spans="1:17" x14ac:dyDescent="0.35">
      <c r="A64" s="41" t="s">
        <v>148</v>
      </c>
      <c r="B64" s="41" t="s">
        <v>4</v>
      </c>
      <c r="C64" s="41" t="s">
        <v>102</v>
      </c>
      <c r="D64" s="41" t="s">
        <v>8</v>
      </c>
      <c r="E64" s="41">
        <v>13498</v>
      </c>
      <c r="F64" s="41">
        <v>14133</v>
      </c>
      <c r="G64" s="41">
        <v>27631</v>
      </c>
      <c r="H64" s="75"/>
      <c r="I64" s="75"/>
    </row>
    <row r="65" spans="1:9" x14ac:dyDescent="0.35">
      <c r="A65" s="41" t="s">
        <v>63</v>
      </c>
      <c r="B65" s="41" t="s">
        <v>4</v>
      </c>
      <c r="C65" s="41" t="s">
        <v>102</v>
      </c>
      <c r="D65" s="41" t="s">
        <v>8</v>
      </c>
      <c r="E65" s="41">
        <v>29297</v>
      </c>
      <c r="F65" s="41">
        <v>25375</v>
      </c>
      <c r="G65" s="41">
        <v>54672</v>
      </c>
      <c r="H65" s="16"/>
    </row>
    <row r="66" spans="1:9" x14ac:dyDescent="0.35">
      <c r="A66" s="41" t="s">
        <v>149</v>
      </c>
      <c r="B66" s="41" t="s">
        <v>21</v>
      </c>
      <c r="C66" s="41" t="s">
        <v>104</v>
      </c>
      <c r="D66" s="41" t="s">
        <v>8</v>
      </c>
      <c r="E66" s="41">
        <v>24700</v>
      </c>
      <c r="F66" s="41">
        <v>8649</v>
      </c>
      <c r="G66" s="41">
        <v>33349</v>
      </c>
      <c r="H66" s="16"/>
    </row>
    <row r="67" spans="1:9" x14ac:dyDescent="0.35">
      <c r="A67" s="41" t="s">
        <v>150</v>
      </c>
      <c r="B67" s="41" t="s">
        <v>21</v>
      </c>
      <c r="C67" s="41" t="s">
        <v>104</v>
      </c>
      <c r="D67" s="41" t="s">
        <v>8</v>
      </c>
      <c r="E67" s="41">
        <v>50</v>
      </c>
      <c r="F67" s="41">
        <v>2268</v>
      </c>
      <c r="G67" s="41">
        <v>2318</v>
      </c>
      <c r="H67" s="16"/>
    </row>
    <row r="68" spans="1:9" x14ac:dyDescent="0.35">
      <c r="A68" s="41" t="s">
        <v>151</v>
      </c>
      <c r="B68" s="41" t="s">
        <v>64</v>
      </c>
      <c r="C68" s="41" t="s">
        <v>102</v>
      </c>
      <c r="D68" s="41" t="s">
        <v>8</v>
      </c>
      <c r="E68" s="41"/>
      <c r="F68" s="41">
        <v>3245</v>
      </c>
      <c r="G68" s="41">
        <v>3245</v>
      </c>
      <c r="H68" s="16"/>
    </row>
    <row r="69" spans="1:9" x14ac:dyDescent="0.35">
      <c r="A69" s="41" t="s">
        <v>152</v>
      </c>
      <c r="B69" s="41" t="s">
        <v>65</v>
      </c>
      <c r="C69" s="41" t="s">
        <v>117</v>
      </c>
      <c r="D69" s="41" t="s">
        <v>8</v>
      </c>
      <c r="E69" s="41">
        <v>2616</v>
      </c>
      <c r="F69" s="41">
        <v>7915</v>
      </c>
      <c r="G69" s="41">
        <v>10531</v>
      </c>
      <c r="H69" s="16"/>
      <c r="I69" s="5"/>
    </row>
    <row r="70" spans="1:9" x14ac:dyDescent="0.35">
      <c r="A70" s="41" t="s">
        <v>153</v>
      </c>
      <c r="B70" s="41" t="s">
        <v>65</v>
      </c>
      <c r="C70" s="41" t="s">
        <v>117</v>
      </c>
      <c r="D70" s="41" t="s">
        <v>8</v>
      </c>
      <c r="E70" s="41">
        <v>3202</v>
      </c>
      <c r="F70" s="41">
        <v>5169</v>
      </c>
      <c r="G70" s="41">
        <v>8371</v>
      </c>
      <c r="H70" s="16"/>
    </row>
    <row r="71" spans="1:9" x14ac:dyDescent="0.35">
      <c r="A71" s="41" t="s">
        <v>154</v>
      </c>
      <c r="B71" s="41" t="s">
        <v>65</v>
      </c>
      <c r="C71" s="41" t="s">
        <v>117</v>
      </c>
      <c r="D71" s="41" t="s">
        <v>8</v>
      </c>
      <c r="E71" s="41"/>
      <c r="F71" s="41">
        <v>13748</v>
      </c>
      <c r="G71" s="41">
        <v>13748</v>
      </c>
      <c r="H71" s="16"/>
    </row>
    <row r="72" spans="1:9" x14ac:dyDescent="0.35">
      <c r="A72" s="41" t="s">
        <v>67</v>
      </c>
      <c r="B72" s="41" t="s">
        <v>59</v>
      </c>
      <c r="C72" s="41" t="s">
        <v>104</v>
      </c>
      <c r="D72" s="41" t="s">
        <v>8</v>
      </c>
      <c r="E72" s="41"/>
      <c r="F72" s="41">
        <v>8766</v>
      </c>
      <c r="G72" s="41">
        <v>8766</v>
      </c>
      <c r="H72" s="16"/>
    </row>
    <row r="73" spans="1:9" x14ac:dyDescent="0.35">
      <c r="A73" s="41" t="s">
        <v>155</v>
      </c>
      <c r="B73" s="41" t="s">
        <v>68</v>
      </c>
      <c r="C73" s="41" t="s">
        <v>110</v>
      </c>
      <c r="D73" s="41" t="s">
        <v>8</v>
      </c>
      <c r="E73" s="41">
        <v>460</v>
      </c>
      <c r="F73" s="41">
        <v>1121</v>
      </c>
      <c r="G73" s="41">
        <v>1581</v>
      </c>
      <c r="H73" s="75"/>
      <c r="I73" s="75"/>
    </row>
    <row r="74" spans="1:9" x14ac:dyDescent="0.35">
      <c r="A74" s="44">
        <f>SUBTOTAL(103,Taulukko3[Museokohteet])</f>
        <v>63</v>
      </c>
      <c r="B74" s="44"/>
      <c r="C74" s="44"/>
      <c r="D74" s="44"/>
      <c r="E74" s="50">
        <f>SUBTOTAL(109,Taulukko3[Maksetut käynnit museokohteittain])</f>
        <v>856119</v>
      </c>
      <c r="F74" s="50">
        <f>SUBTOTAL(109,Taulukko3[Ilmaiskäynnit museokohteittain])</f>
        <v>850493</v>
      </c>
      <c r="G74" s="50">
        <f>SUBTOTAL(109,Taulukko3[Kaikki käynnit museokohteittain])</f>
        <v>1706612</v>
      </c>
      <c r="H74" s="75"/>
      <c r="I74" s="75"/>
    </row>
    <row r="75" spans="1:9" x14ac:dyDescent="0.35">
      <c r="G75" s="75"/>
    </row>
    <row r="76" spans="1:9" x14ac:dyDescent="0.35">
      <c r="G76" s="75"/>
    </row>
    <row r="77" spans="1:9" x14ac:dyDescent="0.35">
      <c r="G77" s="75"/>
    </row>
    <row r="78" spans="1:9" x14ac:dyDescent="0.35">
      <c r="E78" s="75"/>
      <c r="G78" s="75"/>
    </row>
    <row r="79" spans="1:9" x14ac:dyDescent="0.35">
      <c r="E79" s="75"/>
      <c r="G79" s="75"/>
    </row>
    <row r="80" spans="1:9" x14ac:dyDescent="0.35">
      <c r="E80" s="75"/>
      <c r="G80" s="75"/>
    </row>
    <row r="81" spans="5:7" x14ac:dyDescent="0.35">
      <c r="E81" s="75"/>
      <c r="G81" s="75"/>
    </row>
    <row r="82" spans="5:7" x14ac:dyDescent="0.35">
      <c r="E82" s="75"/>
      <c r="G82" s="75"/>
    </row>
    <row r="83" spans="5:7" x14ac:dyDescent="0.35">
      <c r="E83" s="75"/>
      <c r="G83" s="75"/>
    </row>
    <row r="84" spans="5:7" x14ac:dyDescent="0.35">
      <c r="G84" s="75"/>
    </row>
    <row r="85" spans="5:7" x14ac:dyDescent="0.35">
      <c r="E85" s="75"/>
    </row>
    <row r="86" spans="5:7" x14ac:dyDescent="0.35">
      <c r="E86" s="75"/>
    </row>
    <row r="87" spans="5:7" x14ac:dyDescent="0.35">
      <c r="E87" s="75"/>
    </row>
    <row r="88" spans="5:7" x14ac:dyDescent="0.35">
      <c r="E88" s="75"/>
      <c r="G88" s="75"/>
    </row>
    <row r="89" spans="5:7" x14ac:dyDescent="0.35">
      <c r="G89" s="75"/>
    </row>
    <row r="91" spans="5:7" x14ac:dyDescent="0.35">
      <c r="G91" s="75"/>
    </row>
    <row r="92" spans="5:7" x14ac:dyDescent="0.35">
      <c r="E92" s="75"/>
      <c r="G92" s="75"/>
    </row>
    <row r="93" spans="5:7" x14ac:dyDescent="0.35">
      <c r="E93" s="75"/>
      <c r="G93" s="75"/>
    </row>
    <row r="94" spans="5:7" x14ac:dyDescent="0.35">
      <c r="E94" s="75"/>
      <c r="G94" s="75"/>
    </row>
    <row r="95" spans="5:7" x14ac:dyDescent="0.35">
      <c r="E95" s="75"/>
      <c r="G95" s="75"/>
    </row>
    <row r="96" spans="5:7" x14ac:dyDescent="0.35">
      <c r="E96" s="75"/>
      <c r="G96" s="75"/>
    </row>
    <row r="97" spans="5:7" x14ac:dyDescent="0.35">
      <c r="E97" s="75"/>
      <c r="G97" s="75"/>
    </row>
    <row r="98" spans="5:7" x14ac:dyDescent="0.35">
      <c r="E98" s="75"/>
      <c r="G98" s="75"/>
    </row>
    <row r="99" spans="5:7" x14ac:dyDescent="0.35">
      <c r="G99" s="75"/>
    </row>
    <row r="100" spans="5:7" x14ac:dyDescent="0.35">
      <c r="E100" s="75"/>
    </row>
    <row r="101" spans="5:7" x14ac:dyDescent="0.35">
      <c r="E101" s="75"/>
    </row>
    <row r="102" spans="5:7" x14ac:dyDescent="0.35">
      <c r="E102" s="75"/>
    </row>
    <row r="103" spans="5:7" x14ac:dyDescent="0.35">
      <c r="E103" s="75"/>
    </row>
    <row r="104" spans="5:7" x14ac:dyDescent="0.35">
      <c r="E104" s="75"/>
    </row>
    <row r="107" spans="5:7" x14ac:dyDescent="0.35">
      <c r="E107" s="75"/>
    </row>
    <row r="108" spans="5:7" x14ac:dyDescent="0.35">
      <c r="E108" s="75"/>
    </row>
    <row r="109" spans="5:7" x14ac:dyDescent="0.35">
      <c r="E109" s="75"/>
    </row>
    <row r="110" spans="5:7" x14ac:dyDescent="0.35">
      <c r="E110" s="75"/>
    </row>
    <row r="111" spans="5:7" x14ac:dyDescent="0.35">
      <c r="E111" s="75"/>
    </row>
    <row r="112" spans="5:7" x14ac:dyDescent="0.35">
      <c r="E112" s="75"/>
    </row>
    <row r="113" spans="5:5" x14ac:dyDescent="0.35">
      <c r="E113" s="75"/>
    </row>
    <row r="114" spans="5:5" x14ac:dyDescent="0.35">
      <c r="E114" s="75"/>
    </row>
    <row r="115" spans="5:5" x14ac:dyDescent="0.35">
      <c r="E115" s="75"/>
    </row>
    <row r="116" spans="5:5" x14ac:dyDescent="0.35">
      <c r="E116" s="75"/>
    </row>
    <row r="118" spans="5:5" x14ac:dyDescent="0.35">
      <c r="E118" s="75"/>
    </row>
    <row r="119" spans="5:5" x14ac:dyDescent="0.35">
      <c r="E119" s="75"/>
    </row>
    <row r="120" spans="5:5" x14ac:dyDescent="0.35">
      <c r="E120" s="75"/>
    </row>
    <row r="121" spans="5:5" x14ac:dyDescent="0.35">
      <c r="E121" s="75"/>
    </row>
    <row r="122" spans="5:5" x14ac:dyDescent="0.35">
      <c r="E122" s="75"/>
    </row>
    <row r="123" spans="5:5" x14ac:dyDescent="0.35">
      <c r="E123" s="75"/>
    </row>
    <row r="124" spans="5:5" x14ac:dyDescent="0.35">
      <c r="E124" s="75"/>
    </row>
    <row r="125" spans="5:5" x14ac:dyDescent="0.35">
      <c r="E125" s="75"/>
    </row>
    <row r="126" spans="5:5" x14ac:dyDescent="0.35">
      <c r="E126" s="75"/>
    </row>
    <row r="127" spans="5:5" x14ac:dyDescent="0.35">
      <c r="E127" s="75"/>
    </row>
    <row r="130" spans="5:5" x14ac:dyDescent="0.35">
      <c r="E130" s="75"/>
    </row>
    <row r="131" spans="5:5" x14ac:dyDescent="0.35">
      <c r="E131" s="75"/>
    </row>
    <row r="132" spans="5:5" x14ac:dyDescent="0.35">
      <c r="E132" s="75"/>
    </row>
    <row r="133" spans="5:5" x14ac:dyDescent="0.35">
      <c r="E133" s="75"/>
    </row>
    <row r="134" spans="5:5" x14ac:dyDescent="0.35">
      <c r="E134" s="75"/>
    </row>
    <row r="135" spans="5:5" x14ac:dyDescent="0.35">
      <c r="E135" s="75"/>
    </row>
    <row r="136" spans="5:5" x14ac:dyDescent="0.35">
      <c r="E136" s="75"/>
    </row>
    <row r="137" spans="5:5" x14ac:dyDescent="0.35">
      <c r="E137" s="75"/>
    </row>
    <row r="139" spans="5:5" x14ac:dyDescent="0.35">
      <c r="E139" s="75"/>
    </row>
    <row r="140" spans="5:5" x14ac:dyDescent="0.35">
      <c r="E140" s="75"/>
    </row>
    <row r="141" spans="5:5" x14ac:dyDescent="0.35">
      <c r="E141" s="75"/>
    </row>
    <row r="142" spans="5:5" x14ac:dyDescent="0.35">
      <c r="E142" s="75"/>
    </row>
    <row r="143" spans="5:5" x14ac:dyDescent="0.35">
      <c r="E143" s="75"/>
    </row>
    <row r="146" spans="5:5" x14ac:dyDescent="0.35">
      <c r="E146" s="75"/>
    </row>
    <row r="147" spans="5:5" x14ac:dyDescent="0.35">
      <c r="E147" s="75"/>
    </row>
    <row r="148" spans="5:5" x14ac:dyDescent="0.35">
      <c r="E148" s="75"/>
    </row>
    <row r="149" spans="5:5" x14ac:dyDescent="0.35">
      <c r="E149" s="75"/>
    </row>
    <row r="150" spans="5:5" x14ac:dyDescent="0.35">
      <c r="E150" s="75"/>
    </row>
    <row r="151" spans="5:5" x14ac:dyDescent="0.35">
      <c r="E151" s="75"/>
    </row>
    <row r="152" spans="5:5" x14ac:dyDescent="0.35">
      <c r="E152" s="75"/>
    </row>
    <row r="153" spans="5:5" x14ac:dyDescent="0.35">
      <c r="E153" s="75"/>
    </row>
    <row r="154" spans="5:5" x14ac:dyDescent="0.35">
      <c r="E154" s="75"/>
    </row>
    <row r="158" spans="5:5" x14ac:dyDescent="0.35">
      <c r="E158" s="75"/>
    </row>
    <row r="159" spans="5:5" x14ac:dyDescent="0.35">
      <c r="E159" s="75"/>
    </row>
    <row r="160" spans="5:5" x14ac:dyDescent="0.35">
      <c r="E160" s="75"/>
    </row>
    <row r="161" spans="5:5" x14ac:dyDescent="0.35">
      <c r="E161" s="75"/>
    </row>
    <row r="162" spans="5:5" x14ac:dyDescent="0.35">
      <c r="E162" s="75"/>
    </row>
    <row r="163" spans="5:5" x14ac:dyDescent="0.35">
      <c r="E163" s="75"/>
    </row>
    <row r="164" spans="5:5" x14ac:dyDescent="0.35">
      <c r="E164" s="75"/>
    </row>
    <row r="165" spans="5:5" x14ac:dyDescent="0.35">
      <c r="E165" s="75"/>
    </row>
    <row r="166" spans="5:5" x14ac:dyDescent="0.35">
      <c r="E166" s="75"/>
    </row>
    <row r="167" spans="5:5" x14ac:dyDescent="0.35">
      <c r="E167" s="75"/>
    </row>
    <row r="168" spans="5:5" x14ac:dyDescent="0.35">
      <c r="E168" s="75"/>
    </row>
    <row r="169" spans="5:5" x14ac:dyDescent="0.35">
      <c r="E169" s="75"/>
    </row>
    <row r="170" spans="5:5" x14ac:dyDescent="0.35">
      <c r="E170" s="75"/>
    </row>
    <row r="171" spans="5:5" x14ac:dyDescent="0.35">
      <c r="E171" s="75"/>
    </row>
    <row r="172" spans="5:5" x14ac:dyDescent="0.35">
      <c r="E172" s="75"/>
    </row>
    <row r="173" spans="5:5" x14ac:dyDescent="0.35">
      <c r="E173" s="75"/>
    </row>
    <row r="174" spans="5:5" x14ac:dyDescent="0.35">
      <c r="E174" s="75"/>
    </row>
    <row r="175" spans="5:5" x14ac:dyDescent="0.35">
      <c r="E175" s="75"/>
    </row>
    <row r="177" spans="5:5" x14ac:dyDescent="0.35">
      <c r="E177" s="75"/>
    </row>
    <row r="178" spans="5:5" x14ac:dyDescent="0.35">
      <c r="E178" s="75"/>
    </row>
    <row r="180" spans="5:5" x14ac:dyDescent="0.35">
      <c r="E180" s="75"/>
    </row>
    <row r="181" spans="5:5" x14ac:dyDescent="0.35">
      <c r="E181" s="75"/>
    </row>
    <row r="182" spans="5:5" x14ac:dyDescent="0.35">
      <c r="E182" s="75"/>
    </row>
    <row r="186" spans="5:5" x14ac:dyDescent="0.35">
      <c r="E186" s="75"/>
    </row>
    <row r="187" spans="5:5" x14ac:dyDescent="0.35">
      <c r="E187" s="75"/>
    </row>
    <row r="188" spans="5:5" x14ac:dyDescent="0.35">
      <c r="E188" s="75"/>
    </row>
    <row r="189" spans="5:5" x14ac:dyDescent="0.35">
      <c r="E189" s="75"/>
    </row>
    <row r="192" spans="5:5" x14ac:dyDescent="0.35">
      <c r="E192" s="75"/>
    </row>
    <row r="193" spans="5:5" x14ac:dyDescent="0.35">
      <c r="E193" s="75"/>
    </row>
    <row r="194" spans="5:5" x14ac:dyDescent="0.35">
      <c r="E194" s="75"/>
    </row>
    <row r="195" spans="5:5" x14ac:dyDescent="0.35">
      <c r="E195" s="75"/>
    </row>
    <row r="196" spans="5:5" x14ac:dyDescent="0.35">
      <c r="E196" s="75"/>
    </row>
    <row r="197" spans="5:5" x14ac:dyDescent="0.35">
      <c r="E197" s="75"/>
    </row>
    <row r="198" spans="5:5" x14ac:dyDescent="0.35">
      <c r="E198" s="75"/>
    </row>
    <row r="199" spans="5:5" x14ac:dyDescent="0.35">
      <c r="E199" s="75"/>
    </row>
    <row r="200" spans="5:5" x14ac:dyDescent="0.35">
      <c r="E200" s="75"/>
    </row>
    <row r="201" spans="5:5" x14ac:dyDescent="0.35">
      <c r="E201" s="75"/>
    </row>
    <row r="202" spans="5:5" x14ac:dyDescent="0.35">
      <c r="E202" s="75"/>
    </row>
    <row r="203" spans="5:5" x14ac:dyDescent="0.35">
      <c r="E203" s="75"/>
    </row>
    <row r="204" spans="5:5" x14ac:dyDescent="0.35">
      <c r="E204" s="75"/>
    </row>
    <row r="205" spans="5:5" x14ac:dyDescent="0.35">
      <c r="E205" s="75"/>
    </row>
    <row r="206" spans="5:5" x14ac:dyDescent="0.35">
      <c r="E206" s="75"/>
    </row>
    <row r="207" spans="5:5" x14ac:dyDescent="0.35">
      <c r="E207" s="75"/>
    </row>
    <row r="209" spans="5:5" x14ac:dyDescent="0.35">
      <c r="E209" s="75"/>
    </row>
    <row r="210" spans="5:5" x14ac:dyDescent="0.35">
      <c r="E210" s="75"/>
    </row>
    <row r="211" spans="5:5" x14ac:dyDescent="0.35">
      <c r="E211" s="75"/>
    </row>
    <row r="213" spans="5:5" x14ac:dyDescent="0.35">
      <c r="E213" s="75"/>
    </row>
    <row r="214" spans="5:5" x14ac:dyDescent="0.35">
      <c r="E214" s="75"/>
    </row>
    <row r="215" spans="5:5" x14ac:dyDescent="0.35">
      <c r="E215" s="75"/>
    </row>
    <row r="216" spans="5:5" x14ac:dyDescent="0.35">
      <c r="E216" s="75"/>
    </row>
    <row r="218" spans="5:5" x14ac:dyDescent="0.35">
      <c r="E218" s="75"/>
    </row>
    <row r="219" spans="5:5" x14ac:dyDescent="0.35">
      <c r="E219" s="75"/>
    </row>
    <row r="220" spans="5:5" x14ac:dyDescent="0.35">
      <c r="E220" s="75"/>
    </row>
    <row r="221" spans="5:5" x14ac:dyDescent="0.35">
      <c r="E221" s="75"/>
    </row>
    <row r="222" spans="5:5" x14ac:dyDescent="0.35">
      <c r="E222" s="75"/>
    </row>
    <row r="223" spans="5:5" x14ac:dyDescent="0.35">
      <c r="E223" s="75"/>
    </row>
    <row r="224" spans="5:5" x14ac:dyDescent="0.35">
      <c r="E224" s="75"/>
    </row>
    <row r="225" spans="5:5" x14ac:dyDescent="0.35">
      <c r="E225" s="75"/>
    </row>
    <row r="226" spans="5:5" x14ac:dyDescent="0.35">
      <c r="E226" s="75"/>
    </row>
    <row r="227" spans="5:5" x14ac:dyDescent="0.35">
      <c r="E227" s="75"/>
    </row>
    <row r="228" spans="5:5" x14ac:dyDescent="0.35">
      <c r="E228" s="75"/>
    </row>
    <row r="231" spans="5:5" x14ac:dyDescent="0.35">
      <c r="E231" s="75"/>
    </row>
    <row r="232" spans="5:5" x14ac:dyDescent="0.35">
      <c r="E232" s="75"/>
    </row>
    <row r="233" spans="5:5" x14ac:dyDescent="0.35">
      <c r="E233" s="75"/>
    </row>
    <row r="234" spans="5:5" x14ac:dyDescent="0.35">
      <c r="E234" s="75"/>
    </row>
    <row r="235" spans="5:5" x14ac:dyDescent="0.35">
      <c r="E235" s="75"/>
    </row>
    <row r="236" spans="5:5" x14ac:dyDescent="0.35">
      <c r="E236" s="75"/>
    </row>
    <row r="237" spans="5:5" x14ac:dyDescent="0.35">
      <c r="E237" s="75"/>
    </row>
    <row r="238" spans="5:5" x14ac:dyDescent="0.35">
      <c r="E238" s="75"/>
    </row>
    <row r="239" spans="5:5" x14ac:dyDescent="0.35">
      <c r="E239" s="75"/>
    </row>
    <row r="245" spans="5:5" x14ac:dyDescent="0.35">
      <c r="E245" s="75"/>
    </row>
    <row r="246" spans="5:5" x14ac:dyDescent="0.35">
      <c r="E246" s="75"/>
    </row>
    <row r="247" spans="5:5" x14ac:dyDescent="0.35">
      <c r="E247" s="75"/>
    </row>
    <row r="248" spans="5:5" x14ac:dyDescent="0.35">
      <c r="E248" s="75"/>
    </row>
    <row r="249" spans="5:5" x14ac:dyDescent="0.35">
      <c r="E249" s="75"/>
    </row>
    <row r="250" spans="5:5" x14ac:dyDescent="0.35">
      <c r="E250" s="75"/>
    </row>
    <row r="251" spans="5:5" x14ac:dyDescent="0.35">
      <c r="E251" s="75"/>
    </row>
    <row r="252" spans="5:5" x14ac:dyDescent="0.35">
      <c r="E252" s="75"/>
    </row>
    <row r="253" spans="5:5" x14ac:dyDescent="0.35">
      <c r="E253" s="75"/>
    </row>
    <row r="254" spans="5:5" x14ac:dyDescent="0.35">
      <c r="E254" s="75"/>
    </row>
    <row r="255" spans="5:5" x14ac:dyDescent="0.35">
      <c r="E255" s="75"/>
    </row>
    <row r="256" spans="5:5" x14ac:dyDescent="0.35">
      <c r="E256" s="75"/>
    </row>
    <row r="257" spans="5:5" x14ac:dyDescent="0.35">
      <c r="E257" s="75"/>
    </row>
    <row r="258" spans="5:5" x14ac:dyDescent="0.35">
      <c r="E258" s="75"/>
    </row>
    <row r="259" spans="5:5" x14ac:dyDescent="0.35">
      <c r="E259" s="75"/>
    </row>
    <row r="260" spans="5:5" x14ac:dyDescent="0.35">
      <c r="E260" s="75"/>
    </row>
    <row r="261" spans="5:5" x14ac:dyDescent="0.35">
      <c r="E261" s="75"/>
    </row>
    <row r="262" spans="5:5" x14ac:dyDescent="0.35">
      <c r="E262" s="75"/>
    </row>
    <row r="263" spans="5:5" x14ac:dyDescent="0.35">
      <c r="E263" s="75"/>
    </row>
    <row r="265" spans="5:5" x14ac:dyDescent="0.35">
      <c r="E265" s="75"/>
    </row>
    <row r="266" spans="5:5" x14ac:dyDescent="0.35">
      <c r="E266" s="75"/>
    </row>
    <row r="267" spans="5:5" x14ac:dyDescent="0.35">
      <c r="E267" s="75"/>
    </row>
    <row r="268" spans="5:5" x14ac:dyDescent="0.35">
      <c r="E268" s="75"/>
    </row>
    <row r="269" spans="5:5" x14ac:dyDescent="0.35">
      <c r="E269" s="75"/>
    </row>
    <row r="272" spans="5:5" x14ac:dyDescent="0.35">
      <c r="E272" s="75"/>
    </row>
    <row r="273" spans="5:5" x14ac:dyDescent="0.35">
      <c r="E273" s="75"/>
    </row>
    <row r="274" spans="5:5" x14ac:dyDescent="0.35">
      <c r="E274" s="75"/>
    </row>
    <row r="275" spans="5:5" x14ac:dyDescent="0.35">
      <c r="E275" s="75"/>
    </row>
    <row r="276" spans="5:5" x14ac:dyDescent="0.35">
      <c r="E276" s="75"/>
    </row>
    <row r="277" spans="5:5" x14ac:dyDescent="0.35">
      <c r="E277" s="75"/>
    </row>
    <row r="278" spans="5:5" x14ac:dyDescent="0.35">
      <c r="E278" s="75"/>
    </row>
    <row r="281" spans="5:5" x14ac:dyDescent="0.35">
      <c r="E281" s="75"/>
    </row>
    <row r="282" spans="5:5" x14ac:dyDescent="0.35">
      <c r="E282" s="75"/>
    </row>
    <row r="283" spans="5:5" x14ac:dyDescent="0.35">
      <c r="E283" s="75"/>
    </row>
    <row r="284" spans="5:5" x14ac:dyDescent="0.35">
      <c r="E284" s="75"/>
    </row>
    <row r="285" spans="5:5" x14ac:dyDescent="0.35">
      <c r="E285" s="75"/>
    </row>
    <row r="286" spans="5:5" x14ac:dyDescent="0.35">
      <c r="E286" s="75"/>
    </row>
    <row r="287" spans="5:5" x14ac:dyDescent="0.35">
      <c r="E287" s="75"/>
    </row>
    <row r="290" spans="5:5" x14ac:dyDescent="0.35">
      <c r="E290" s="75"/>
    </row>
    <row r="291" spans="5:5" x14ac:dyDescent="0.35">
      <c r="E291" s="75"/>
    </row>
    <row r="294" spans="5:5" x14ac:dyDescent="0.35">
      <c r="E294" s="75"/>
    </row>
    <row r="295" spans="5:5" x14ac:dyDescent="0.35">
      <c r="E295" s="75"/>
    </row>
    <row r="296" spans="5:5" x14ac:dyDescent="0.35">
      <c r="E296" s="75"/>
    </row>
    <row r="297" spans="5:5" x14ac:dyDescent="0.35">
      <c r="E297" s="75"/>
    </row>
    <row r="298" spans="5:5" x14ac:dyDescent="0.35">
      <c r="E298" s="75"/>
    </row>
    <row r="299" spans="5:5" x14ac:dyDescent="0.35">
      <c r="E299" s="75"/>
    </row>
    <row r="300" spans="5:5" x14ac:dyDescent="0.35">
      <c r="E300" s="75"/>
    </row>
    <row r="301" spans="5:5" x14ac:dyDescent="0.35">
      <c r="E301" s="75"/>
    </row>
    <row r="302" spans="5:5" x14ac:dyDescent="0.35">
      <c r="E302" s="75"/>
    </row>
    <row r="304" spans="5:5" x14ac:dyDescent="0.35">
      <c r="E304" s="75"/>
    </row>
    <row r="305" spans="5:5" x14ac:dyDescent="0.35">
      <c r="E305" s="75"/>
    </row>
    <row r="306" spans="5:5" x14ac:dyDescent="0.35">
      <c r="E306" s="75"/>
    </row>
    <row r="307" spans="5:5" x14ac:dyDescent="0.35">
      <c r="E307" s="75"/>
    </row>
    <row r="308" spans="5:5" x14ac:dyDescent="0.35">
      <c r="E308" s="75"/>
    </row>
    <row r="309" spans="5:5" x14ac:dyDescent="0.35">
      <c r="E309" s="75"/>
    </row>
    <row r="310" spans="5:5" x14ac:dyDescent="0.35">
      <c r="E310" s="75"/>
    </row>
    <row r="311" spans="5:5" x14ac:dyDescent="0.35">
      <c r="E311" s="75"/>
    </row>
    <row r="312" spans="5:5" x14ac:dyDescent="0.35">
      <c r="E312" s="75"/>
    </row>
    <row r="313" spans="5:5" x14ac:dyDescent="0.35">
      <c r="E313" s="75"/>
    </row>
    <row r="316" spans="5:5" x14ac:dyDescent="0.35">
      <c r="E316" s="75"/>
    </row>
    <row r="317" spans="5:5" x14ac:dyDescent="0.35">
      <c r="E317" s="75"/>
    </row>
    <row r="318" spans="5:5" x14ac:dyDescent="0.35">
      <c r="E318" s="75"/>
    </row>
    <row r="319" spans="5:5" x14ac:dyDescent="0.35">
      <c r="E319" s="75"/>
    </row>
    <row r="320" spans="5:5" x14ac:dyDescent="0.35">
      <c r="E320" s="75"/>
    </row>
    <row r="322" spans="5:5" x14ac:dyDescent="0.35">
      <c r="E322" s="75"/>
    </row>
    <row r="323" spans="5:5" x14ac:dyDescent="0.35">
      <c r="E323" s="75"/>
    </row>
    <row r="325" spans="5:5" x14ac:dyDescent="0.35">
      <c r="E325" s="75"/>
    </row>
    <row r="326" spans="5:5" x14ac:dyDescent="0.35">
      <c r="E326" s="75"/>
    </row>
    <row r="327" spans="5:5" x14ac:dyDescent="0.35">
      <c r="E327" s="75"/>
    </row>
    <row r="333" spans="5:5" x14ac:dyDescent="0.35">
      <c r="E333" s="75"/>
    </row>
    <row r="334" spans="5:5" x14ac:dyDescent="0.35">
      <c r="E334" s="75"/>
    </row>
    <row r="335" spans="5:5" x14ac:dyDescent="0.35">
      <c r="E335" s="75"/>
    </row>
    <row r="336" spans="5:5" x14ac:dyDescent="0.35">
      <c r="E336" s="75"/>
    </row>
    <row r="337" spans="5:5" x14ac:dyDescent="0.35">
      <c r="E337" s="75"/>
    </row>
    <row r="338" spans="5:5" x14ac:dyDescent="0.35">
      <c r="E338" s="75"/>
    </row>
    <row r="339" spans="5:5" x14ac:dyDescent="0.35">
      <c r="E339" s="75"/>
    </row>
    <row r="340" spans="5:5" x14ac:dyDescent="0.35">
      <c r="E340" s="75"/>
    </row>
    <row r="341" spans="5:5" x14ac:dyDescent="0.35">
      <c r="E341" s="75"/>
    </row>
    <row r="342" spans="5:5" x14ac:dyDescent="0.35">
      <c r="E342" s="75"/>
    </row>
    <row r="343" spans="5:5" x14ac:dyDescent="0.35">
      <c r="E343" s="75"/>
    </row>
    <row r="344" spans="5:5" x14ac:dyDescent="0.35">
      <c r="E344" s="75"/>
    </row>
    <row r="346" spans="5:5" x14ac:dyDescent="0.35">
      <c r="E346" s="75"/>
    </row>
    <row r="347" spans="5:5" x14ac:dyDescent="0.35">
      <c r="E347" s="75"/>
    </row>
    <row r="357" spans="5:5" x14ac:dyDescent="0.35">
      <c r="E357" s="75"/>
    </row>
    <row r="358" spans="5:5" x14ac:dyDescent="0.35">
      <c r="E358" s="75"/>
    </row>
    <row r="359" spans="5:5" x14ac:dyDescent="0.35">
      <c r="E359" s="75"/>
    </row>
    <row r="360" spans="5:5" x14ac:dyDescent="0.35">
      <c r="E360" s="75"/>
    </row>
    <row r="361" spans="5:5" x14ac:dyDescent="0.35">
      <c r="E361" s="75"/>
    </row>
    <row r="362" spans="5:5" x14ac:dyDescent="0.35">
      <c r="E362" s="75"/>
    </row>
    <row r="366" spans="5:5" x14ac:dyDescent="0.35">
      <c r="E366" s="75"/>
    </row>
    <row r="367" spans="5:5" x14ac:dyDescent="0.35">
      <c r="E367" s="75"/>
    </row>
    <row r="368" spans="5:5" x14ac:dyDescent="0.35">
      <c r="E368" s="75"/>
    </row>
    <row r="369" spans="5:5" x14ac:dyDescent="0.35">
      <c r="E369" s="75"/>
    </row>
    <row r="370" spans="5:5" x14ac:dyDescent="0.35">
      <c r="E370" s="75"/>
    </row>
    <row r="371" spans="5:5" x14ac:dyDescent="0.35">
      <c r="E371" s="75"/>
    </row>
    <row r="374" spans="5:5" x14ac:dyDescent="0.35">
      <c r="E374" s="75"/>
    </row>
    <row r="375" spans="5:5" x14ac:dyDescent="0.35">
      <c r="E375" s="75"/>
    </row>
    <row r="376" spans="5:5" x14ac:dyDescent="0.35">
      <c r="E376" s="75"/>
    </row>
    <row r="377" spans="5:5" x14ac:dyDescent="0.35">
      <c r="E377" s="75"/>
    </row>
    <row r="378" spans="5:5" x14ac:dyDescent="0.35">
      <c r="E378" s="75"/>
    </row>
    <row r="379" spans="5:5" x14ac:dyDescent="0.35">
      <c r="E379" s="75"/>
    </row>
    <row r="380" spans="5:5" x14ac:dyDescent="0.35">
      <c r="E380" s="75"/>
    </row>
    <row r="381" spans="5:5" x14ac:dyDescent="0.35">
      <c r="E381" s="75"/>
    </row>
    <row r="382" spans="5:5" x14ac:dyDescent="0.35">
      <c r="E382" s="75"/>
    </row>
    <row r="383" spans="5:5" x14ac:dyDescent="0.35">
      <c r="E383" s="75"/>
    </row>
    <row r="384" spans="5:5" x14ac:dyDescent="0.35">
      <c r="E384" s="75"/>
    </row>
    <row r="385" spans="5:5" x14ac:dyDescent="0.35">
      <c r="E385" s="75"/>
    </row>
    <row r="386" spans="5:5" x14ac:dyDescent="0.35">
      <c r="E386" s="75"/>
    </row>
    <row r="387" spans="5:5" x14ac:dyDescent="0.35">
      <c r="E387" s="75"/>
    </row>
    <row r="388" spans="5:5" x14ac:dyDescent="0.35">
      <c r="E388" s="75"/>
    </row>
    <row r="389" spans="5:5" x14ac:dyDescent="0.35">
      <c r="E389" s="75"/>
    </row>
    <row r="390" spans="5:5" x14ac:dyDescent="0.35">
      <c r="E390" s="75"/>
    </row>
    <row r="391" spans="5:5" x14ac:dyDescent="0.35">
      <c r="E391" s="75"/>
    </row>
    <row r="395" spans="5:5" x14ac:dyDescent="0.35">
      <c r="E395" s="75"/>
    </row>
    <row r="396" spans="5:5" x14ac:dyDescent="0.35">
      <c r="E396" s="75"/>
    </row>
    <row r="398" spans="5:5" x14ac:dyDescent="0.35">
      <c r="E398" s="75"/>
    </row>
    <row r="399" spans="5:5" x14ac:dyDescent="0.35">
      <c r="E399" s="75"/>
    </row>
    <row r="400" spans="5:5" x14ac:dyDescent="0.35">
      <c r="E400" s="75"/>
    </row>
    <row r="401" spans="5:5" x14ac:dyDescent="0.35">
      <c r="E401" s="75"/>
    </row>
    <row r="402" spans="5:5" x14ac:dyDescent="0.35">
      <c r="E402" s="75"/>
    </row>
    <row r="403" spans="5:5" x14ac:dyDescent="0.35">
      <c r="E403" s="75"/>
    </row>
    <row r="404" spans="5:5" x14ac:dyDescent="0.35">
      <c r="E404" s="75"/>
    </row>
    <row r="405" spans="5:5" x14ac:dyDescent="0.35">
      <c r="E405" s="75"/>
    </row>
    <row r="406" spans="5:5" x14ac:dyDescent="0.35">
      <c r="E406" s="75"/>
    </row>
  </sheetData>
  <sheetProtection formatCells="0" formatColumns="0" formatRows="0" insertColumns="0" insertRows="0" insertHyperlinks="0" deleteColumns="0" deleteRows="0" sort="0" autoFilter="0" pivotTables="0"/>
  <mergeCells count="88">
    <mergeCell ref="E395:E396"/>
    <mergeCell ref="E398:E399"/>
    <mergeCell ref="E400:E402"/>
    <mergeCell ref="E403:E404"/>
    <mergeCell ref="E405:E406"/>
    <mergeCell ref="E387:E391"/>
    <mergeCell ref="E316:E320"/>
    <mergeCell ref="E322:E323"/>
    <mergeCell ref="E325:E327"/>
    <mergeCell ref="E333:E344"/>
    <mergeCell ref="E346:E347"/>
    <mergeCell ref="E357:E359"/>
    <mergeCell ref="E360:E362"/>
    <mergeCell ref="E366:E371"/>
    <mergeCell ref="E374:E378"/>
    <mergeCell ref="E379:E381"/>
    <mergeCell ref="E382:E386"/>
    <mergeCell ref="E304:E313"/>
    <mergeCell ref="E252:E253"/>
    <mergeCell ref="E254:E260"/>
    <mergeCell ref="E261:E263"/>
    <mergeCell ref="E265:E266"/>
    <mergeCell ref="E267:E269"/>
    <mergeCell ref="E272:E278"/>
    <mergeCell ref="E281:E287"/>
    <mergeCell ref="E290:E291"/>
    <mergeCell ref="E294:E295"/>
    <mergeCell ref="E296:E299"/>
    <mergeCell ref="E300:E302"/>
    <mergeCell ref="E247:E251"/>
    <mergeCell ref="E204:E207"/>
    <mergeCell ref="E209:E211"/>
    <mergeCell ref="E213:E214"/>
    <mergeCell ref="E215:E216"/>
    <mergeCell ref="E218:E219"/>
    <mergeCell ref="E220:E228"/>
    <mergeCell ref="E231:E232"/>
    <mergeCell ref="E233:E234"/>
    <mergeCell ref="E235:E236"/>
    <mergeCell ref="E237:E239"/>
    <mergeCell ref="E245:E246"/>
    <mergeCell ref="E202:E203"/>
    <mergeCell ref="E161:E162"/>
    <mergeCell ref="E163:E164"/>
    <mergeCell ref="E165:E166"/>
    <mergeCell ref="E167:E171"/>
    <mergeCell ref="E172:E175"/>
    <mergeCell ref="E177:E178"/>
    <mergeCell ref="E180:E182"/>
    <mergeCell ref="E186:E189"/>
    <mergeCell ref="E192:E193"/>
    <mergeCell ref="E194:E199"/>
    <mergeCell ref="E200:E201"/>
    <mergeCell ref="E158:E160"/>
    <mergeCell ref="E124:E125"/>
    <mergeCell ref="E126:E127"/>
    <mergeCell ref="E130:E131"/>
    <mergeCell ref="E132:E135"/>
    <mergeCell ref="E136:E137"/>
    <mergeCell ref="E139:E140"/>
    <mergeCell ref="E141:E143"/>
    <mergeCell ref="E146:E147"/>
    <mergeCell ref="E148:E149"/>
    <mergeCell ref="E150:E151"/>
    <mergeCell ref="E152:E154"/>
    <mergeCell ref="E118:E123"/>
    <mergeCell ref="E97:E98"/>
    <mergeCell ref="G96:G97"/>
    <mergeCell ref="G98:G99"/>
    <mergeCell ref="E100:E102"/>
    <mergeCell ref="E103:E104"/>
    <mergeCell ref="E107:E109"/>
    <mergeCell ref="E110:E111"/>
    <mergeCell ref="E112:E113"/>
    <mergeCell ref="E114:E116"/>
    <mergeCell ref="E92:E96"/>
    <mergeCell ref="G91:G92"/>
    <mergeCell ref="G93:G95"/>
    <mergeCell ref="E78:E81"/>
    <mergeCell ref="G80:G84"/>
    <mergeCell ref="E82:E83"/>
    <mergeCell ref="E85:E88"/>
    <mergeCell ref="G88:G89"/>
    <mergeCell ref="H61:H64"/>
    <mergeCell ref="I61:I64"/>
    <mergeCell ref="H73:H74"/>
    <mergeCell ref="I73:I74"/>
    <mergeCell ref="G75:G79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A6" sqref="A6"/>
    </sheetView>
  </sheetViews>
  <sheetFormatPr defaultColWidth="9.1796875" defaultRowHeight="14.5" x14ac:dyDescent="0.35"/>
  <cols>
    <col min="1" max="1" width="67.7265625" style="13" customWidth="1"/>
    <col min="2" max="2" width="19.7265625" style="13" bestFit="1" customWidth="1"/>
    <col min="3" max="3" width="24.81640625" style="13" bestFit="1" customWidth="1"/>
    <col min="4" max="4" width="25.1796875" style="13" bestFit="1" customWidth="1"/>
    <col min="5" max="5" width="31" style="13" bestFit="1" customWidth="1"/>
    <col min="6" max="6" width="27.7265625" style="13" bestFit="1" customWidth="1"/>
    <col min="7" max="7" width="28.36328125" style="39" bestFit="1" customWidth="1"/>
    <col min="8" max="16384" width="9.1796875" style="13"/>
  </cols>
  <sheetData>
    <row r="1" spans="1:7" ht="15.5" x14ac:dyDescent="0.35">
      <c r="A1" s="9" t="s">
        <v>187</v>
      </c>
    </row>
    <row r="2" spans="1:7" x14ac:dyDescent="0.35">
      <c r="A2" s="10" t="s">
        <v>72</v>
      </c>
    </row>
    <row r="3" spans="1:7" x14ac:dyDescent="0.35">
      <c r="A3" s="10" t="s">
        <v>73</v>
      </c>
    </row>
    <row r="4" spans="1:7" x14ac:dyDescent="0.35">
      <c r="A4" s="10" t="s">
        <v>81</v>
      </c>
    </row>
    <row r="5" spans="1:7" x14ac:dyDescent="0.35">
      <c r="A5" s="10" t="s">
        <v>80</v>
      </c>
    </row>
    <row r="6" spans="1:7" x14ac:dyDescent="0.35">
      <c r="A6" s="3"/>
    </row>
    <row r="7" spans="1:7" x14ac:dyDescent="0.35">
      <c r="A7" s="35" t="s">
        <v>122</v>
      </c>
    </row>
    <row r="8" spans="1:7" s="32" customFormat="1" x14ac:dyDescent="0.35">
      <c r="A8" s="35" t="s">
        <v>123</v>
      </c>
      <c r="G8" s="39"/>
    </row>
    <row r="9" spans="1:7" s="30" customFormat="1" x14ac:dyDescent="0.35">
      <c r="A9" s="12" t="s">
        <v>185</v>
      </c>
      <c r="G9" s="39"/>
    </row>
    <row r="10" spans="1:7" s="20" customFormat="1" x14ac:dyDescent="0.35">
      <c r="A10" s="43" t="s">
        <v>2</v>
      </c>
      <c r="B10" s="43" t="s">
        <v>0</v>
      </c>
      <c r="C10" s="43" t="s">
        <v>101</v>
      </c>
      <c r="D10" s="43" t="s">
        <v>1</v>
      </c>
      <c r="E10" s="43" t="s">
        <v>76</v>
      </c>
      <c r="F10" s="43" t="s">
        <v>77</v>
      </c>
      <c r="G10" s="43" t="s">
        <v>69</v>
      </c>
    </row>
    <row r="11" spans="1:7" x14ac:dyDescent="0.35">
      <c r="A11" s="44" t="s">
        <v>3</v>
      </c>
      <c r="B11" s="44" t="s">
        <v>4</v>
      </c>
      <c r="C11" s="44" t="s">
        <v>102</v>
      </c>
      <c r="D11" s="44" t="s">
        <v>5</v>
      </c>
      <c r="E11" s="44">
        <v>33587</v>
      </c>
      <c r="F11" s="44">
        <v>6225</v>
      </c>
      <c r="G11" s="44">
        <v>39812</v>
      </c>
    </row>
    <row r="12" spans="1:7" x14ac:dyDescent="0.35">
      <c r="A12" s="41" t="s">
        <v>6</v>
      </c>
      <c r="B12" s="41" t="s">
        <v>7</v>
      </c>
      <c r="C12" s="41" t="s">
        <v>103</v>
      </c>
      <c r="D12" s="41" t="s">
        <v>8</v>
      </c>
      <c r="E12" s="41">
        <v>2122</v>
      </c>
      <c r="F12" s="41">
        <v>19250</v>
      </c>
      <c r="G12" s="41">
        <v>21372</v>
      </c>
    </row>
    <row r="13" spans="1:7" x14ac:dyDescent="0.35">
      <c r="A13" s="44" t="s">
        <v>193</v>
      </c>
      <c r="B13" s="41" t="s">
        <v>10</v>
      </c>
      <c r="C13" s="41" t="s">
        <v>104</v>
      </c>
      <c r="D13" s="41" t="s">
        <v>8</v>
      </c>
      <c r="E13" s="41">
        <v>25599</v>
      </c>
      <c r="F13" s="41">
        <v>16916</v>
      </c>
      <c r="G13" s="41">
        <v>42515</v>
      </c>
    </row>
    <row r="14" spans="1:7" x14ac:dyDescent="0.35">
      <c r="A14" s="41" t="s">
        <v>14</v>
      </c>
      <c r="B14" s="41" t="s">
        <v>10</v>
      </c>
      <c r="C14" s="41" t="s">
        <v>104</v>
      </c>
      <c r="D14" s="41" t="s">
        <v>8</v>
      </c>
      <c r="E14" s="41">
        <v>38711</v>
      </c>
      <c r="F14" s="41">
        <v>9999</v>
      </c>
      <c r="G14" s="41">
        <v>48710</v>
      </c>
    </row>
    <row r="15" spans="1:7" x14ac:dyDescent="0.35">
      <c r="A15" s="41" t="s">
        <v>16</v>
      </c>
      <c r="B15" s="41" t="s">
        <v>17</v>
      </c>
      <c r="C15" s="41" t="s">
        <v>104</v>
      </c>
      <c r="D15" s="41" t="s">
        <v>8</v>
      </c>
      <c r="E15" s="41">
        <v>28688</v>
      </c>
      <c r="F15" s="41">
        <v>68289</v>
      </c>
      <c r="G15" s="41">
        <v>96977</v>
      </c>
    </row>
    <row r="16" spans="1:7" x14ac:dyDescent="0.35">
      <c r="A16" s="41" t="s">
        <v>164</v>
      </c>
      <c r="B16" s="41" t="s">
        <v>39</v>
      </c>
      <c r="C16" s="41" t="s">
        <v>108</v>
      </c>
      <c r="D16" s="41" t="s">
        <v>8</v>
      </c>
      <c r="E16" s="41">
        <v>4599</v>
      </c>
      <c r="F16" s="41">
        <v>6774</v>
      </c>
      <c r="G16" s="41">
        <v>11373</v>
      </c>
    </row>
    <row r="17" spans="1:7" x14ac:dyDescent="0.35">
      <c r="A17" s="41" t="s">
        <v>165</v>
      </c>
      <c r="B17" s="41" t="s">
        <v>39</v>
      </c>
      <c r="C17" s="41" t="s">
        <v>108</v>
      </c>
      <c r="D17" s="41" t="s">
        <v>8</v>
      </c>
      <c r="E17" s="41"/>
      <c r="F17" s="41">
        <v>4464</v>
      </c>
      <c r="G17" s="41">
        <v>4464</v>
      </c>
    </row>
    <row r="18" spans="1:7" x14ac:dyDescent="0.35">
      <c r="A18" s="41" t="s">
        <v>130</v>
      </c>
      <c r="B18" s="41" t="s">
        <v>18</v>
      </c>
      <c r="C18" s="41" t="s">
        <v>105</v>
      </c>
      <c r="D18" s="41" t="s">
        <v>8</v>
      </c>
      <c r="E18" s="41">
        <v>9993</v>
      </c>
      <c r="F18" s="41">
        <v>4735</v>
      </c>
      <c r="G18" s="41">
        <v>14728</v>
      </c>
    </row>
    <row r="19" spans="1:7" x14ac:dyDescent="0.35">
      <c r="A19" s="41" t="s">
        <v>156</v>
      </c>
      <c r="B19" s="41" t="s">
        <v>10</v>
      </c>
      <c r="C19" s="41" t="s">
        <v>104</v>
      </c>
      <c r="D19" s="41" t="s">
        <v>8</v>
      </c>
      <c r="E19" s="41"/>
      <c r="F19" s="41">
        <v>5956</v>
      </c>
      <c r="G19" s="41">
        <v>5956</v>
      </c>
    </row>
    <row r="20" spans="1:7" x14ac:dyDescent="0.35">
      <c r="A20" s="41" t="s">
        <v>157</v>
      </c>
      <c r="B20" s="41" t="s">
        <v>10</v>
      </c>
      <c r="C20" s="41" t="s">
        <v>104</v>
      </c>
      <c r="D20" s="41" t="s">
        <v>8</v>
      </c>
      <c r="E20" s="41">
        <v>15297</v>
      </c>
      <c r="F20" s="41">
        <v>21320</v>
      </c>
      <c r="G20" s="41">
        <v>36617</v>
      </c>
    </row>
    <row r="21" spans="1:7" x14ac:dyDescent="0.35">
      <c r="A21" s="41" t="s">
        <v>19</v>
      </c>
      <c r="B21" s="41" t="s">
        <v>15</v>
      </c>
      <c r="C21" s="41" t="s">
        <v>106</v>
      </c>
      <c r="D21" s="41" t="s">
        <v>5</v>
      </c>
      <c r="E21" s="41">
        <v>917</v>
      </c>
      <c r="F21" s="41">
        <v>890</v>
      </c>
      <c r="G21" s="41">
        <v>1807</v>
      </c>
    </row>
    <row r="22" spans="1:7" x14ac:dyDescent="0.35">
      <c r="A22" s="41" t="s">
        <v>131</v>
      </c>
      <c r="B22" s="41" t="s">
        <v>20</v>
      </c>
      <c r="C22" s="41" t="s">
        <v>104</v>
      </c>
      <c r="D22" s="41" t="s">
        <v>8</v>
      </c>
      <c r="E22" s="41">
        <v>2855</v>
      </c>
      <c r="F22" s="41">
        <v>5598</v>
      </c>
      <c r="G22" s="41">
        <v>8453</v>
      </c>
    </row>
    <row r="23" spans="1:7" x14ac:dyDescent="0.35">
      <c r="A23" s="41" t="s">
        <v>125</v>
      </c>
      <c r="B23" s="41" t="s">
        <v>13</v>
      </c>
      <c r="C23" s="41" t="s">
        <v>107</v>
      </c>
      <c r="D23" s="41" t="s">
        <v>8</v>
      </c>
      <c r="E23" s="41">
        <v>11635</v>
      </c>
      <c r="F23" s="41">
        <v>4846</v>
      </c>
      <c r="G23" s="41">
        <v>16481</v>
      </c>
    </row>
    <row r="24" spans="1:7" x14ac:dyDescent="0.35">
      <c r="A24" s="41" t="s">
        <v>124</v>
      </c>
      <c r="B24" s="41" t="s">
        <v>13</v>
      </c>
      <c r="C24" s="41" t="s">
        <v>107</v>
      </c>
      <c r="D24" s="41" t="s">
        <v>8</v>
      </c>
      <c r="E24" s="41">
        <v>9108</v>
      </c>
      <c r="F24" s="41">
        <v>2210</v>
      </c>
      <c r="G24" s="41">
        <v>11318</v>
      </c>
    </row>
    <row r="25" spans="1:7" x14ac:dyDescent="0.35">
      <c r="A25" s="41" t="s">
        <v>166</v>
      </c>
      <c r="B25" s="41" t="s">
        <v>22</v>
      </c>
      <c r="C25" s="41" t="s">
        <v>108</v>
      </c>
      <c r="D25" s="41" t="s">
        <v>8</v>
      </c>
      <c r="E25" s="41"/>
      <c r="F25" s="41">
        <v>16049</v>
      </c>
      <c r="G25" s="41">
        <v>16049</v>
      </c>
    </row>
    <row r="26" spans="1:7" x14ac:dyDescent="0.35">
      <c r="A26" s="41" t="s">
        <v>24</v>
      </c>
      <c r="B26" s="41" t="s">
        <v>25</v>
      </c>
      <c r="C26" s="41" t="s">
        <v>109</v>
      </c>
      <c r="D26" s="41" t="s">
        <v>8</v>
      </c>
      <c r="E26" s="41">
        <v>7802</v>
      </c>
      <c r="F26" s="41">
        <v>11933</v>
      </c>
      <c r="G26" s="41">
        <v>19735</v>
      </c>
    </row>
    <row r="27" spans="1:7" x14ac:dyDescent="0.35">
      <c r="A27" s="41" t="s">
        <v>126</v>
      </c>
      <c r="B27" s="41" t="s">
        <v>9</v>
      </c>
      <c r="C27" s="41" t="s">
        <v>110</v>
      </c>
      <c r="D27" s="41" t="s">
        <v>8</v>
      </c>
      <c r="E27" s="41"/>
      <c r="F27" s="41">
        <v>5217</v>
      </c>
      <c r="G27" s="41">
        <v>5217</v>
      </c>
    </row>
    <row r="28" spans="1:7" x14ac:dyDescent="0.35">
      <c r="A28" s="41" t="s">
        <v>133</v>
      </c>
      <c r="B28" s="41" t="s">
        <v>9</v>
      </c>
      <c r="C28" s="41" t="s">
        <v>110</v>
      </c>
      <c r="D28" s="41" t="s">
        <v>8</v>
      </c>
      <c r="E28" s="41">
        <v>2554</v>
      </c>
      <c r="F28" s="41">
        <v>19359</v>
      </c>
      <c r="G28" s="41">
        <v>21913</v>
      </c>
    </row>
    <row r="29" spans="1:7" x14ac:dyDescent="0.35">
      <c r="A29" s="41" t="s">
        <v>194</v>
      </c>
      <c r="B29" s="41" t="s">
        <v>26</v>
      </c>
      <c r="C29" s="41" t="s">
        <v>104</v>
      </c>
      <c r="D29" s="41" t="s">
        <v>8</v>
      </c>
      <c r="E29" s="41">
        <v>4016</v>
      </c>
      <c r="F29" s="41">
        <v>4236</v>
      </c>
      <c r="G29" s="41">
        <v>8252</v>
      </c>
    </row>
    <row r="30" spans="1:7" x14ac:dyDescent="0.35">
      <c r="A30" s="41" t="s">
        <v>28</v>
      </c>
      <c r="B30" s="41" t="s">
        <v>27</v>
      </c>
      <c r="C30" s="41" t="s">
        <v>111</v>
      </c>
      <c r="D30" s="41" t="s">
        <v>8</v>
      </c>
      <c r="E30" s="41">
        <v>921</v>
      </c>
      <c r="F30" s="41">
        <v>1463</v>
      </c>
      <c r="G30" s="41">
        <v>2384</v>
      </c>
    </row>
    <row r="31" spans="1:7" x14ac:dyDescent="0.35">
      <c r="A31" s="41" t="s">
        <v>30</v>
      </c>
      <c r="B31" s="41" t="s">
        <v>29</v>
      </c>
      <c r="C31" s="41" t="s">
        <v>112</v>
      </c>
      <c r="D31" s="41" t="s">
        <v>8</v>
      </c>
      <c r="E31" s="41">
        <v>1726</v>
      </c>
      <c r="F31" s="41">
        <v>4678</v>
      </c>
      <c r="G31" s="41">
        <v>6404</v>
      </c>
    </row>
    <row r="32" spans="1:7" x14ac:dyDescent="0.35">
      <c r="A32" s="41" t="s">
        <v>127</v>
      </c>
      <c r="B32" s="41" t="s">
        <v>10</v>
      </c>
      <c r="C32" s="41" t="s">
        <v>104</v>
      </c>
      <c r="D32" s="41" t="s">
        <v>8</v>
      </c>
      <c r="E32" s="41">
        <v>252422</v>
      </c>
      <c r="F32" s="41">
        <v>157751</v>
      </c>
      <c r="G32" s="41">
        <v>410173</v>
      </c>
    </row>
    <row r="33" spans="1:7" x14ac:dyDescent="0.35">
      <c r="A33" s="41" t="s">
        <v>128</v>
      </c>
      <c r="B33" s="41" t="s">
        <v>10</v>
      </c>
      <c r="C33" s="41" t="s">
        <v>104</v>
      </c>
      <c r="D33" s="41" t="s">
        <v>8</v>
      </c>
      <c r="E33" s="41">
        <v>65489</v>
      </c>
      <c r="F33" s="41">
        <v>82279</v>
      </c>
      <c r="G33" s="41">
        <v>147768</v>
      </c>
    </row>
    <row r="34" spans="1:7" x14ac:dyDescent="0.35">
      <c r="A34" s="41" t="s">
        <v>129</v>
      </c>
      <c r="B34" s="41" t="s">
        <v>10</v>
      </c>
      <c r="C34" s="41" t="s">
        <v>104</v>
      </c>
      <c r="D34" s="41" t="s">
        <v>8</v>
      </c>
      <c r="E34" s="41">
        <v>15299</v>
      </c>
      <c r="F34" s="41">
        <v>12767</v>
      </c>
      <c r="G34" s="41">
        <v>28066</v>
      </c>
    </row>
    <row r="35" spans="1:7" x14ac:dyDescent="0.35">
      <c r="A35" s="41" t="s">
        <v>195</v>
      </c>
      <c r="B35" s="41" t="s">
        <v>31</v>
      </c>
      <c r="C35" s="41" t="s">
        <v>103</v>
      </c>
      <c r="D35" s="41" t="s">
        <v>8</v>
      </c>
      <c r="E35" s="41">
        <v>616</v>
      </c>
      <c r="F35" s="41">
        <v>16660</v>
      </c>
      <c r="G35" s="41">
        <v>17276</v>
      </c>
    </row>
    <row r="36" spans="1:7" x14ac:dyDescent="0.35">
      <c r="A36" s="41" t="s">
        <v>196</v>
      </c>
      <c r="B36" s="41" t="s">
        <v>32</v>
      </c>
      <c r="C36" s="41" t="s">
        <v>104</v>
      </c>
      <c r="D36" s="41" t="s">
        <v>5</v>
      </c>
      <c r="E36" s="41">
        <v>2226</v>
      </c>
      <c r="F36" s="41">
        <v>7082</v>
      </c>
      <c r="G36" s="41">
        <v>9308</v>
      </c>
    </row>
    <row r="37" spans="1:7" x14ac:dyDescent="0.35">
      <c r="A37" s="41" t="s">
        <v>34</v>
      </c>
      <c r="B37" s="41" t="s">
        <v>33</v>
      </c>
      <c r="C37" s="41" t="s">
        <v>113</v>
      </c>
      <c r="D37" s="41" t="s">
        <v>8</v>
      </c>
      <c r="E37" s="41">
        <v>5791</v>
      </c>
      <c r="F37" s="41">
        <v>9681</v>
      </c>
      <c r="G37" s="41">
        <v>15472</v>
      </c>
    </row>
    <row r="38" spans="1:7" x14ac:dyDescent="0.35">
      <c r="A38" s="41" t="s">
        <v>36</v>
      </c>
      <c r="B38" s="41" t="s">
        <v>35</v>
      </c>
      <c r="C38" s="41" t="s">
        <v>105</v>
      </c>
      <c r="D38" s="41" t="s">
        <v>8</v>
      </c>
      <c r="E38" s="41">
        <v>8645</v>
      </c>
      <c r="F38" s="41">
        <v>5328</v>
      </c>
      <c r="G38" s="41">
        <v>13973</v>
      </c>
    </row>
    <row r="39" spans="1:7" x14ac:dyDescent="0.35">
      <c r="A39" s="41" t="s">
        <v>134</v>
      </c>
      <c r="B39" s="41" t="s">
        <v>38</v>
      </c>
      <c r="C39" s="41" t="s">
        <v>113</v>
      </c>
      <c r="D39" s="41" t="s">
        <v>8</v>
      </c>
      <c r="E39" s="41">
        <v>739</v>
      </c>
      <c r="F39" s="41">
        <v>938</v>
      </c>
      <c r="G39" s="41">
        <v>1677</v>
      </c>
    </row>
    <row r="40" spans="1:7" x14ac:dyDescent="0.35">
      <c r="A40" s="41" t="s">
        <v>198</v>
      </c>
      <c r="B40" s="41" t="s">
        <v>38</v>
      </c>
      <c r="C40" s="41" t="s">
        <v>113</v>
      </c>
      <c r="D40" s="41" t="s">
        <v>8</v>
      </c>
      <c r="E40" s="41">
        <v>199</v>
      </c>
      <c r="F40" s="41">
        <v>375</v>
      </c>
      <c r="G40" s="41">
        <v>574</v>
      </c>
    </row>
    <row r="41" spans="1:7" x14ac:dyDescent="0.35">
      <c r="A41" s="41" t="s">
        <v>137</v>
      </c>
      <c r="B41" s="41" t="s">
        <v>40</v>
      </c>
      <c r="C41" s="41" t="s">
        <v>114</v>
      </c>
      <c r="D41" s="41" t="s">
        <v>8</v>
      </c>
      <c r="E41" s="41"/>
      <c r="F41" s="41">
        <v>30302</v>
      </c>
      <c r="G41" s="41">
        <v>30302</v>
      </c>
    </row>
    <row r="42" spans="1:7" x14ac:dyDescent="0.35">
      <c r="A42" s="41" t="s">
        <v>161</v>
      </c>
      <c r="B42" s="41" t="s">
        <v>41</v>
      </c>
      <c r="C42" s="41" t="s">
        <v>115</v>
      </c>
      <c r="D42" s="41" t="s">
        <v>8</v>
      </c>
      <c r="E42" s="41">
        <v>882</v>
      </c>
      <c r="F42" s="41">
        <v>4103</v>
      </c>
      <c r="G42" s="41">
        <v>4985</v>
      </c>
    </row>
    <row r="43" spans="1:7" x14ac:dyDescent="0.35">
      <c r="A43" s="41" t="s">
        <v>162</v>
      </c>
      <c r="B43" s="41" t="s">
        <v>41</v>
      </c>
      <c r="C43" s="41" t="s">
        <v>115</v>
      </c>
      <c r="D43" s="41" t="s">
        <v>11</v>
      </c>
      <c r="E43" s="41">
        <v>544</v>
      </c>
      <c r="F43" s="41">
        <v>828</v>
      </c>
      <c r="G43" s="41">
        <v>1372</v>
      </c>
    </row>
    <row r="44" spans="1:7" x14ac:dyDescent="0.35">
      <c r="A44" s="41" t="s">
        <v>163</v>
      </c>
      <c r="B44" s="41" t="s">
        <v>23</v>
      </c>
      <c r="C44" s="41" t="s">
        <v>119</v>
      </c>
      <c r="D44" s="41" t="s">
        <v>8</v>
      </c>
      <c r="E44" s="41">
        <v>2011</v>
      </c>
      <c r="F44" s="41">
        <v>4740</v>
      </c>
      <c r="G44" s="41">
        <v>6751</v>
      </c>
    </row>
    <row r="45" spans="1:7" x14ac:dyDescent="0.35">
      <c r="A45" s="41" t="s">
        <v>199</v>
      </c>
      <c r="B45" s="41" t="s">
        <v>43</v>
      </c>
      <c r="C45" s="41" t="s">
        <v>114</v>
      </c>
      <c r="D45" s="41" t="s">
        <v>8</v>
      </c>
      <c r="E45" s="41">
        <v>2356</v>
      </c>
      <c r="F45" s="41">
        <v>1826</v>
      </c>
      <c r="G45" s="41">
        <v>4182</v>
      </c>
    </row>
    <row r="46" spans="1:7" x14ac:dyDescent="0.35">
      <c r="A46" s="41" t="s">
        <v>140</v>
      </c>
      <c r="B46" s="41" t="s">
        <v>43</v>
      </c>
      <c r="C46" s="41" t="s">
        <v>114</v>
      </c>
      <c r="D46" s="41" t="s">
        <v>8</v>
      </c>
      <c r="E46" s="41"/>
      <c r="F46" s="41">
        <v>599</v>
      </c>
      <c r="G46" s="41">
        <v>599</v>
      </c>
    </row>
    <row r="47" spans="1:7" x14ac:dyDescent="0.35">
      <c r="A47" s="41" t="s">
        <v>44</v>
      </c>
      <c r="B47" s="41" t="s">
        <v>45</v>
      </c>
      <c r="C47" s="41" t="s">
        <v>116</v>
      </c>
      <c r="D47" s="41" t="s">
        <v>8</v>
      </c>
      <c r="E47" s="41">
        <v>35845</v>
      </c>
      <c r="F47" s="41">
        <v>35976</v>
      </c>
      <c r="G47" s="41">
        <v>71821</v>
      </c>
    </row>
    <row r="48" spans="1:7" x14ac:dyDescent="0.35">
      <c r="A48" s="41" t="s">
        <v>79</v>
      </c>
      <c r="B48" s="41" t="s">
        <v>65</v>
      </c>
      <c r="C48" s="41" t="s">
        <v>117</v>
      </c>
      <c r="D48" s="41" t="s">
        <v>8</v>
      </c>
      <c r="E48" s="41">
        <v>4309</v>
      </c>
      <c r="F48" s="41">
        <v>11377</v>
      </c>
      <c r="G48" s="41">
        <v>15686</v>
      </c>
    </row>
    <row r="49" spans="1:7" x14ac:dyDescent="0.35">
      <c r="A49" s="41" t="s">
        <v>167</v>
      </c>
      <c r="B49" s="41" t="s">
        <v>65</v>
      </c>
      <c r="C49" s="41" t="s">
        <v>117</v>
      </c>
      <c r="D49" s="41" t="s">
        <v>8</v>
      </c>
      <c r="E49" s="41">
        <v>527</v>
      </c>
      <c r="F49" s="41">
        <v>6271</v>
      </c>
      <c r="G49" s="41">
        <v>6798</v>
      </c>
    </row>
    <row r="50" spans="1:7" x14ac:dyDescent="0.35">
      <c r="A50" s="41" t="s">
        <v>168</v>
      </c>
      <c r="B50" s="41" t="s">
        <v>47</v>
      </c>
      <c r="C50" s="41" t="s">
        <v>118</v>
      </c>
      <c r="D50" s="41" t="s">
        <v>8</v>
      </c>
      <c r="E50" s="41">
        <v>5052</v>
      </c>
      <c r="F50" s="41">
        <v>3541</v>
      </c>
      <c r="G50" s="41">
        <v>8593</v>
      </c>
    </row>
    <row r="51" spans="1:7" x14ac:dyDescent="0.35">
      <c r="A51" s="41" t="s">
        <v>142</v>
      </c>
      <c r="B51" s="41" t="s">
        <v>48</v>
      </c>
      <c r="C51" s="41" t="s">
        <v>115</v>
      </c>
      <c r="D51" s="41" t="s">
        <v>8</v>
      </c>
      <c r="E51" s="41"/>
      <c r="F51" s="41">
        <v>5720</v>
      </c>
      <c r="G51" s="41">
        <v>5720</v>
      </c>
    </row>
    <row r="52" spans="1:7" x14ac:dyDescent="0.35">
      <c r="A52" s="41" t="s">
        <v>202</v>
      </c>
      <c r="B52" s="41" t="s">
        <v>48</v>
      </c>
      <c r="C52" s="41" t="s">
        <v>115</v>
      </c>
      <c r="D52" s="41" t="s">
        <v>8</v>
      </c>
      <c r="E52" s="41">
        <v>10825</v>
      </c>
      <c r="F52" s="41">
        <v>24936</v>
      </c>
      <c r="G52" s="41">
        <v>35761</v>
      </c>
    </row>
    <row r="53" spans="1:7" x14ac:dyDescent="0.35">
      <c r="A53" s="41" t="s">
        <v>49</v>
      </c>
      <c r="B53" s="41" t="s">
        <v>50</v>
      </c>
      <c r="C53" s="41" t="s">
        <v>102</v>
      </c>
      <c r="D53" s="41" t="s">
        <v>8</v>
      </c>
      <c r="E53" s="41"/>
      <c r="F53" s="41">
        <v>6820</v>
      </c>
      <c r="G53" s="41">
        <v>6820</v>
      </c>
    </row>
    <row r="54" spans="1:7" x14ac:dyDescent="0.35">
      <c r="A54" s="41" t="s">
        <v>51</v>
      </c>
      <c r="B54" s="41" t="s">
        <v>41</v>
      </c>
      <c r="C54" s="41" t="s">
        <v>115</v>
      </c>
      <c r="D54" s="41" t="s">
        <v>8</v>
      </c>
      <c r="E54" s="41">
        <v>1861</v>
      </c>
      <c r="F54" s="41">
        <v>5586</v>
      </c>
      <c r="G54" s="41">
        <v>7447</v>
      </c>
    </row>
    <row r="55" spans="1:7" x14ac:dyDescent="0.35">
      <c r="A55" s="41" t="s">
        <v>143</v>
      </c>
      <c r="B55" s="41" t="s">
        <v>52</v>
      </c>
      <c r="C55" s="41" t="s">
        <v>107</v>
      </c>
      <c r="D55" s="41" t="s">
        <v>8</v>
      </c>
      <c r="E55" s="41">
        <v>2485</v>
      </c>
      <c r="F55" s="41">
        <v>6979</v>
      </c>
      <c r="G55" s="41">
        <v>9464</v>
      </c>
    </row>
    <row r="56" spans="1:7" x14ac:dyDescent="0.35">
      <c r="A56" s="41" t="s">
        <v>54</v>
      </c>
      <c r="B56" s="41" t="s">
        <v>37</v>
      </c>
      <c r="C56" s="41" t="s">
        <v>103</v>
      </c>
      <c r="D56" s="41" t="s">
        <v>8</v>
      </c>
      <c r="E56" s="41">
        <v>7310</v>
      </c>
      <c r="F56" s="41">
        <v>26968</v>
      </c>
      <c r="G56" s="41">
        <v>34278</v>
      </c>
    </row>
    <row r="57" spans="1:7" x14ac:dyDescent="0.35">
      <c r="A57" s="41" t="s">
        <v>56</v>
      </c>
      <c r="B57" s="41" t="s">
        <v>55</v>
      </c>
      <c r="C57" s="41" t="s">
        <v>102</v>
      </c>
      <c r="D57" s="41" t="s">
        <v>8</v>
      </c>
      <c r="E57" s="41">
        <v>10200</v>
      </c>
      <c r="F57" s="41">
        <v>8430</v>
      </c>
      <c r="G57" s="41">
        <v>18630</v>
      </c>
    </row>
    <row r="58" spans="1:7" x14ac:dyDescent="0.35">
      <c r="A58" s="41" t="s">
        <v>57</v>
      </c>
      <c r="B58" s="41" t="s">
        <v>15</v>
      </c>
      <c r="C58" s="41" t="s">
        <v>106</v>
      </c>
      <c r="D58" s="41" t="s">
        <v>8</v>
      </c>
      <c r="E58" s="41">
        <v>51293</v>
      </c>
      <c r="F58" s="41">
        <v>14808</v>
      </c>
      <c r="G58" s="41">
        <v>66101</v>
      </c>
    </row>
    <row r="59" spans="1:7" x14ac:dyDescent="0.35">
      <c r="A59" s="41" t="s">
        <v>144</v>
      </c>
      <c r="B59" s="41" t="s">
        <v>58</v>
      </c>
      <c r="C59" s="41" t="s">
        <v>106</v>
      </c>
      <c r="D59" s="41" t="s">
        <v>8</v>
      </c>
      <c r="E59" s="41">
        <v>24131</v>
      </c>
      <c r="F59" s="41">
        <v>3701</v>
      </c>
      <c r="G59" s="41">
        <v>27832</v>
      </c>
    </row>
    <row r="60" spans="1:7" x14ac:dyDescent="0.35">
      <c r="A60" s="41" t="s">
        <v>145</v>
      </c>
      <c r="B60" s="41" t="s">
        <v>10</v>
      </c>
      <c r="C60" s="41" t="s">
        <v>104</v>
      </c>
      <c r="D60" s="41" t="s">
        <v>8</v>
      </c>
      <c r="E60" s="41"/>
      <c r="F60" s="41"/>
      <c r="G60" s="41"/>
    </row>
    <row r="61" spans="1:7" x14ac:dyDescent="0.35">
      <c r="A61" s="41" t="s">
        <v>60</v>
      </c>
      <c r="B61" s="41" t="s">
        <v>10</v>
      </c>
      <c r="C61" s="41" t="s">
        <v>104</v>
      </c>
      <c r="D61" s="41" t="s">
        <v>12</v>
      </c>
      <c r="E61" s="41">
        <v>8566</v>
      </c>
      <c r="F61" s="41">
        <v>12251</v>
      </c>
      <c r="G61" s="41">
        <v>20817</v>
      </c>
    </row>
    <row r="62" spans="1:7" x14ac:dyDescent="0.35">
      <c r="A62" s="41" t="s">
        <v>61</v>
      </c>
      <c r="B62" s="41" t="s">
        <v>62</v>
      </c>
      <c r="C62" s="41" t="s">
        <v>103</v>
      </c>
      <c r="D62" s="41" t="s">
        <v>8</v>
      </c>
      <c r="E62" s="41">
        <v>4220</v>
      </c>
      <c r="F62" s="41">
        <v>1037</v>
      </c>
      <c r="G62" s="41">
        <v>5257</v>
      </c>
    </row>
    <row r="63" spans="1:7" x14ac:dyDescent="0.35">
      <c r="A63" s="41" t="s">
        <v>146</v>
      </c>
      <c r="B63" s="41" t="s">
        <v>15</v>
      </c>
      <c r="C63" s="41" t="s">
        <v>106</v>
      </c>
      <c r="D63" s="41" t="s">
        <v>12</v>
      </c>
      <c r="E63" s="41">
        <v>21646</v>
      </c>
      <c r="F63" s="41">
        <v>10208</v>
      </c>
      <c r="G63" s="41">
        <v>31854</v>
      </c>
    </row>
    <row r="64" spans="1:7" x14ac:dyDescent="0.35">
      <c r="A64" s="41" t="s">
        <v>203</v>
      </c>
      <c r="B64" s="41" t="s">
        <v>15</v>
      </c>
      <c r="C64" s="41" t="s">
        <v>106</v>
      </c>
      <c r="D64" s="41" t="s">
        <v>8</v>
      </c>
      <c r="E64" s="41">
        <v>14004</v>
      </c>
      <c r="F64" s="41">
        <v>14185</v>
      </c>
      <c r="G64" s="41">
        <v>28189</v>
      </c>
    </row>
    <row r="65" spans="1:7" x14ac:dyDescent="0.35">
      <c r="A65" s="41" t="s">
        <v>147</v>
      </c>
      <c r="B65" s="41"/>
      <c r="C65" s="41" t="s">
        <v>106</v>
      </c>
      <c r="D65" s="41"/>
      <c r="E65" s="41">
        <v>4386</v>
      </c>
      <c r="F65" s="41">
        <v>14615</v>
      </c>
      <c r="G65" s="41">
        <v>19001</v>
      </c>
    </row>
    <row r="66" spans="1:7" x14ac:dyDescent="0.35">
      <c r="A66" s="41" t="s">
        <v>169</v>
      </c>
      <c r="B66" s="41" t="s">
        <v>65</v>
      </c>
      <c r="C66" s="41" t="s">
        <v>117</v>
      </c>
      <c r="D66" s="41" t="s">
        <v>8</v>
      </c>
      <c r="E66" s="41">
        <v>2458</v>
      </c>
      <c r="F66" s="41">
        <v>6193</v>
      </c>
      <c r="G66" s="41">
        <v>8651</v>
      </c>
    </row>
    <row r="67" spans="1:7" x14ac:dyDescent="0.35">
      <c r="A67" s="41" t="s">
        <v>66</v>
      </c>
      <c r="B67" s="41" t="s">
        <v>65</v>
      </c>
      <c r="C67" s="41" t="s">
        <v>117</v>
      </c>
      <c r="D67" s="41" t="s">
        <v>8</v>
      </c>
      <c r="E67" s="41">
        <v>5943</v>
      </c>
      <c r="F67" s="41">
        <v>5067</v>
      </c>
      <c r="G67" s="41">
        <v>11010</v>
      </c>
    </row>
    <row r="68" spans="1:7" x14ac:dyDescent="0.35">
      <c r="A68" s="41" t="s">
        <v>148</v>
      </c>
      <c r="B68" s="41" t="s">
        <v>4</v>
      </c>
      <c r="C68" s="41" t="s">
        <v>102</v>
      </c>
      <c r="D68" s="41" t="s">
        <v>8</v>
      </c>
      <c r="E68" s="41">
        <v>14588</v>
      </c>
      <c r="F68" s="41">
        <v>15935</v>
      </c>
      <c r="G68" s="41">
        <v>30523</v>
      </c>
    </row>
    <row r="69" spans="1:7" x14ac:dyDescent="0.35">
      <c r="A69" s="41" t="s">
        <v>63</v>
      </c>
      <c r="B69" s="41" t="s">
        <v>4</v>
      </c>
      <c r="C69" s="41" t="s">
        <v>102</v>
      </c>
      <c r="D69" s="41" t="s">
        <v>8</v>
      </c>
      <c r="E69" s="41">
        <v>14144</v>
      </c>
      <c r="F69" s="41">
        <v>18748</v>
      </c>
      <c r="G69" s="41">
        <v>32892</v>
      </c>
    </row>
    <row r="70" spans="1:7" x14ac:dyDescent="0.35">
      <c r="A70" s="41" t="s">
        <v>149</v>
      </c>
      <c r="B70" s="41" t="s">
        <v>21</v>
      </c>
      <c r="C70" s="41" t="s">
        <v>104</v>
      </c>
      <c r="D70" s="41" t="s">
        <v>8</v>
      </c>
      <c r="E70" s="41">
        <v>18551</v>
      </c>
      <c r="F70" s="41">
        <v>3900</v>
      </c>
      <c r="G70" s="41">
        <v>22451</v>
      </c>
    </row>
    <row r="71" spans="1:7" x14ac:dyDescent="0.35">
      <c r="A71" s="41" t="s">
        <v>150</v>
      </c>
      <c r="B71" s="41" t="s">
        <v>21</v>
      </c>
      <c r="C71" s="41" t="s">
        <v>104</v>
      </c>
      <c r="D71" s="41" t="s">
        <v>8</v>
      </c>
      <c r="E71" s="41">
        <v>1273</v>
      </c>
      <c r="F71" s="41">
        <v>948</v>
      </c>
      <c r="G71" s="41">
        <v>2221</v>
      </c>
    </row>
    <row r="72" spans="1:7" x14ac:dyDescent="0.35">
      <c r="A72" s="41" t="s">
        <v>67</v>
      </c>
      <c r="B72" s="41" t="s">
        <v>59</v>
      </c>
      <c r="C72" s="41" t="s">
        <v>104</v>
      </c>
      <c r="D72" s="41" t="s">
        <v>8</v>
      </c>
      <c r="E72" s="41"/>
      <c r="F72" s="41">
        <v>18450</v>
      </c>
      <c r="G72" s="41">
        <v>18450</v>
      </c>
    </row>
    <row r="73" spans="1:7" x14ac:dyDescent="0.35">
      <c r="A73" s="41" t="s">
        <v>155</v>
      </c>
      <c r="B73" s="41" t="s">
        <v>68</v>
      </c>
      <c r="C73" s="41" t="s">
        <v>110</v>
      </c>
      <c r="D73" s="41" t="s">
        <v>8</v>
      </c>
      <c r="E73" s="41">
        <v>864</v>
      </c>
      <c r="F73" s="41">
        <v>1435</v>
      </c>
      <c r="G73" s="41">
        <v>2299</v>
      </c>
    </row>
    <row r="74" spans="1:7" x14ac:dyDescent="0.35">
      <c r="A74" s="41">
        <f>SUBTOTAL(103,Taulukko13[Museokohteet])</f>
        <v>63</v>
      </c>
      <c r="B74" s="41"/>
      <c r="C74" s="41"/>
      <c r="D74" s="41"/>
      <c r="E74" s="47">
        <f>SUBTOTAL(109,Taulukko13[Maksetut käynnit museokohteittain])</f>
        <v>821830</v>
      </c>
      <c r="F74" s="47">
        <f>SUBTOTAL(109,Taulukko13[Ilmaiskäynnit museokohteittain])</f>
        <v>859751</v>
      </c>
      <c r="G74" s="47">
        <f>SUBTOTAL(109,Taulukko13[Kaikki käynnit museokohteittain])</f>
        <v>1681581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A12" sqref="A12"/>
    </sheetView>
  </sheetViews>
  <sheetFormatPr defaultColWidth="9.1796875" defaultRowHeight="14.5" x14ac:dyDescent="0.35"/>
  <cols>
    <col min="1" max="1" width="67.7265625" style="13" customWidth="1"/>
    <col min="2" max="2" width="19.7265625" style="13" bestFit="1" customWidth="1"/>
    <col min="3" max="3" width="24.81640625" style="13" bestFit="1" customWidth="1"/>
    <col min="4" max="4" width="25.1796875" style="13" bestFit="1" customWidth="1"/>
    <col min="5" max="5" width="25.54296875" style="39" bestFit="1" customWidth="1"/>
    <col min="6" max="6" width="22.26953125" style="37" bestFit="1" customWidth="1"/>
    <col min="7" max="7" width="28.36328125" style="13" bestFit="1" customWidth="1"/>
    <col min="8" max="16384" width="9.1796875" style="13"/>
  </cols>
  <sheetData>
    <row r="1" spans="1:7" ht="15.5" x14ac:dyDescent="0.35">
      <c r="A1" s="9" t="s">
        <v>188</v>
      </c>
    </row>
    <row r="2" spans="1:7" x14ac:dyDescent="0.35">
      <c r="A2" s="10" t="s">
        <v>72</v>
      </c>
    </row>
    <row r="3" spans="1:7" x14ac:dyDescent="0.35">
      <c r="A3" s="10" t="s">
        <v>73</v>
      </c>
    </row>
    <row r="4" spans="1:7" x14ac:dyDescent="0.35">
      <c r="A4" s="10" t="s">
        <v>82</v>
      </c>
    </row>
    <row r="5" spans="1:7" x14ac:dyDescent="0.35">
      <c r="A5" s="10" t="s">
        <v>80</v>
      </c>
    </row>
    <row r="6" spans="1:7" x14ac:dyDescent="0.35">
      <c r="A6" s="3"/>
    </row>
    <row r="7" spans="1:7" x14ac:dyDescent="0.35">
      <c r="A7" s="35" t="s">
        <v>122</v>
      </c>
    </row>
    <row r="8" spans="1:7" s="32" customFormat="1" x14ac:dyDescent="0.35">
      <c r="A8" s="35" t="s">
        <v>123</v>
      </c>
      <c r="E8" s="39"/>
      <c r="F8" s="37"/>
    </row>
    <row r="9" spans="1:7" s="30" customFormat="1" x14ac:dyDescent="0.35">
      <c r="A9" s="12" t="s">
        <v>185</v>
      </c>
      <c r="E9" s="39"/>
      <c r="F9" s="37"/>
    </row>
    <row r="10" spans="1:7" s="20" customFormat="1" ht="26.5" x14ac:dyDescent="0.35">
      <c r="A10" s="43" t="s">
        <v>2</v>
      </c>
      <c r="B10" s="43" t="s">
        <v>0</v>
      </c>
      <c r="C10" s="43" t="s">
        <v>101</v>
      </c>
      <c r="D10" s="43" t="s">
        <v>1</v>
      </c>
      <c r="E10" s="43" t="s">
        <v>192</v>
      </c>
      <c r="F10" s="43" t="s">
        <v>70</v>
      </c>
      <c r="G10" s="43" t="s">
        <v>69</v>
      </c>
    </row>
    <row r="11" spans="1:7" x14ac:dyDescent="0.35">
      <c r="A11" s="44" t="s">
        <v>3</v>
      </c>
      <c r="B11" s="44" t="s">
        <v>4</v>
      </c>
      <c r="C11" s="44" t="s">
        <v>102</v>
      </c>
      <c r="D11" s="44" t="s">
        <v>5</v>
      </c>
      <c r="E11" s="44">
        <v>32599</v>
      </c>
      <c r="F11" s="44">
        <v>7812</v>
      </c>
      <c r="G11" s="44">
        <v>40411</v>
      </c>
    </row>
    <row r="12" spans="1:7" x14ac:dyDescent="0.35">
      <c r="A12" s="44" t="s">
        <v>6</v>
      </c>
      <c r="B12" s="44" t="s">
        <v>7</v>
      </c>
      <c r="C12" s="44" t="s">
        <v>103</v>
      </c>
      <c r="D12" s="44" t="s">
        <v>8</v>
      </c>
      <c r="E12" s="44">
        <v>1992</v>
      </c>
      <c r="F12" s="44">
        <v>17455</v>
      </c>
      <c r="G12" s="44">
        <v>19447</v>
      </c>
    </row>
    <row r="13" spans="1:7" x14ac:dyDescent="0.35">
      <c r="A13" s="44" t="s">
        <v>193</v>
      </c>
      <c r="B13" s="44" t="s">
        <v>10</v>
      </c>
      <c r="C13" s="44" t="s">
        <v>104</v>
      </c>
      <c r="D13" s="44" t="s">
        <v>8</v>
      </c>
      <c r="E13" s="44">
        <v>28390</v>
      </c>
      <c r="F13" s="44">
        <v>15986</v>
      </c>
      <c r="G13" s="44">
        <v>44376</v>
      </c>
    </row>
    <row r="14" spans="1:7" x14ac:dyDescent="0.35">
      <c r="A14" s="44" t="s">
        <v>14</v>
      </c>
      <c r="B14" s="44" t="s">
        <v>10</v>
      </c>
      <c r="C14" s="44" t="s">
        <v>104</v>
      </c>
      <c r="D14" s="44" t="s">
        <v>8</v>
      </c>
      <c r="E14" s="44">
        <v>5409</v>
      </c>
      <c r="F14" s="44">
        <v>8222</v>
      </c>
      <c r="G14" s="44">
        <v>13631</v>
      </c>
    </row>
    <row r="15" spans="1:7" x14ac:dyDescent="0.35">
      <c r="A15" s="44" t="s">
        <v>16</v>
      </c>
      <c r="B15" s="44" t="s">
        <v>17</v>
      </c>
      <c r="C15" s="44" t="s">
        <v>104</v>
      </c>
      <c r="D15" s="44" t="s">
        <v>8</v>
      </c>
      <c r="E15" s="44">
        <v>27508</v>
      </c>
      <c r="F15" s="44">
        <v>77200</v>
      </c>
      <c r="G15" s="44">
        <v>104708</v>
      </c>
    </row>
    <row r="16" spans="1:7" x14ac:dyDescent="0.35">
      <c r="A16" s="41" t="s">
        <v>78</v>
      </c>
      <c r="B16" s="41" t="s">
        <v>39</v>
      </c>
      <c r="C16" s="41" t="s">
        <v>108</v>
      </c>
      <c r="D16" s="41" t="s">
        <v>8</v>
      </c>
      <c r="E16" s="41">
        <v>5435</v>
      </c>
      <c r="F16" s="41">
        <v>7522</v>
      </c>
      <c r="G16" s="41">
        <v>12957</v>
      </c>
    </row>
    <row r="17" spans="1:7" x14ac:dyDescent="0.35">
      <c r="A17" s="41" t="s">
        <v>165</v>
      </c>
      <c r="B17" s="41" t="s">
        <v>39</v>
      </c>
      <c r="C17" s="41" t="s">
        <v>108</v>
      </c>
      <c r="D17" s="41" t="s">
        <v>8</v>
      </c>
      <c r="E17" s="41"/>
      <c r="F17" s="41">
        <v>7502</v>
      </c>
      <c r="G17" s="41">
        <v>7502</v>
      </c>
    </row>
    <row r="18" spans="1:7" x14ac:dyDescent="0.35">
      <c r="A18" s="41" t="s">
        <v>130</v>
      </c>
      <c r="B18" s="41" t="s">
        <v>18</v>
      </c>
      <c r="C18" s="41" t="s">
        <v>105</v>
      </c>
      <c r="D18" s="41" t="s">
        <v>8</v>
      </c>
      <c r="E18" s="41">
        <v>4752</v>
      </c>
      <c r="F18" s="41">
        <v>2974</v>
      </c>
      <c r="G18" s="41">
        <v>7726</v>
      </c>
    </row>
    <row r="19" spans="1:7" x14ac:dyDescent="0.35">
      <c r="A19" s="41" t="s">
        <v>156</v>
      </c>
      <c r="B19" s="41" t="s">
        <v>10</v>
      </c>
      <c r="C19" s="41" t="s">
        <v>104</v>
      </c>
      <c r="D19" s="41" t="s">
        <v>8</v>
      </c>
      <c r="E19" s="41"/>
      <c r="F19" s="41">
        <v>6191</v>
      </c>
      <c r="G19" s="41">
        <v>6191</v>
      </c>
    </row>
    <row r="20" spans="1:7" x14ac:dyDescent="0.35">
      <c r="A20" s="41" t="s">
        <v>157</v>
      </c>
      <c r="B20" s="41" t="s">
        <v>10</v>
      </c>
      <c r="C20" s="41" t="s">
        <v>104</v>
      </c>
      <c r="D20" s="41" t="s">
        <v>8</v>
      </c>
      <c r="E20" s="41">
        <v>21819</v>
      </c>
      <c r="F20" s="41">
        <v>51360</v>
      </c>
      <c r="G20" s="41">
        <v>73179</v>
      </c>
    </row>
    <row r="21" spans="1:7" x14ac:dyDescent="0.35">
      <c r="A21" s="41" t="s">
        <v>19</v>
      </c>
      <c r="B21" s="41" t="s">
        <v>15</v>
      </c>
      <c r="C21" s="41" t="s">
        <v>106</v>
      </c>
      <c r="D21" s="41" t="s">
        <v>5</v>
      </c>
      <c r="E21" s="41">
        <v>1070</v>
      </c>
      <c r="F21" s="41">
        <v>1672</v>
      </c>
      <c r="G21" s="41">
        <v>2742</v>
      </c>
    </row>
    <row r="22" spans="1:7" x14ac:dyDescent="0.35">
      <c r="A22" s="41" t="s">
        <v>131</v>
      </c>
      <c r="B22" s="41" t="s">
        <v>20</v>
      </c>
      <c r="C22" s="41" t="s">
        <v>104</v>
      </c>
      <c r="D22" s="41" t="s">
        <v>8</v>
      </c>
      <c r="E22" s="41">
        <v>2172</v>
      </c>
      <c r="F22" s="41">
        <v>8330</v>
      </c>
      <c r="G22" s="41">
        <v>10502</v>
      </c>
    </row>
    <row r="23" spans="1:7" x14ac:dyDescent="0.35">
      <c r="A23" s="41" t="s">
        <v>125</v>
      </c>
      <c r="B23" s="41" t="s">
        <v>13</v>
      </c>
      <c r="C23" s="41" t="s">
        <v>107</v>
      </c>
      <c r="D23" s="41" t="s">
        <v>8</v>
      </c>
      <c r="E23" s="41">
        <v>10149</v>
      </c>
      <c r="F23" s="41">
        <v>7230</v>
      </c>
      <c r="G23" s="41">
        <v>17379</v>
      </c>
    </row>
    <row r="24" spans="1:7" x14ac:dyDescent="0.35">
      <c r="A24" s="41" t="s">
        <v>124</v>
      </c>
      <c r="B24" s="41" t="s">
        <v>13</v>
      </c>
      <c r="C24" s="41" t="s">
        <v>107</v>
      </c>
      <c r="D24" s="41" t="s">
        <v>8</v>
      </c>
      <c r="E24" s="41">
        <v>6423</v>
      </c>
      <c r="F24" s="41">
        <v>3727</v>
      </c>
      <c r="G24" s="41">
        <v>10150</v>
      </c>
    </row>
    <row r="25" spans="1:7" x14ac:dyDescent="0.35">
      <c r="A25" s="41" t="s">
        <v>166</v>
      </c>
      <c r="B25" s="41" t="s">
        <v>22</v>
      </c>
      <c r="C25" s="41" t="s">
        <v>108</v>
      </c>
      <c r="D25" s="41" t="s">
        <v>8</v>
      </c>
      <c r="E25" s="41"/>
      <c r="F25" s="41">
        <v>14789</v>
      </c>
      <c r="G25" s="41">
        <v>14789</v>
      </c>
    </row>
    <row r="26" spans="1:7" x14ac:dyDescent="0.35">
      <c r="A26" s="41" t="s">
        <v>24</v>
      </c>
      <c r="B26" s="41" t="s">
        <v>25</v>
      </c>
      <c r="C26" s="41" t="s">
        <v>109</v>
      </c>
      <c r="D26" s="41" t="s">
        <v>8</v>
      </c>
      <c r="E26" s="41">
        <v>7018</v>
      </c>
      <c r="F26" s="41">
        <v>11941</v>
      </c>
      <c r="G26" s="41">
        <v>18959</v>
      </c>
    </row>
    <row r="27" spans="1:7" x14ac:dyDescent="0.35">
      <c r="A27" s="41" t="s">
        <v>126</v>
      </c>
      <c r="B27" s="41" t="s">
        <v>9</v>
      </c>
      <c r="C27" s="41" t="s">
        <v>110</v>
      </c>
      <c r="D27" s="41" t="s">
        <v>8</v>
      </c>
      <c r="E27" s="41"/>
      <c r="F27" s="41">
        <v>4815</v>
      </c>
      <c r="G27" s="41">
        <v>4815</v>
      </c>
    </row>
    <row r="28" spans="1:7" x14ac:dyDescent="0.35">
      <c r="A28" s="41" t="s">
        <v>133</v>
      </c>
      <c r="B28" s="41" t="s">
        <v>9</v>
      </c>
      <c r="C28" s="41" t="s">
        <v>110</v>
      </c>
      <c r="D28" s="41" t="s">
        <v>8</v>
      </c>
      <c r="E28" s="41">
        <v>1287</v>
      </c>
      <c r="F28" s="41">
        <v>22004</v>
      </c>
      <c r="G28" s="41">
        <v>23291</v>
      </c>
    </row>
    <row r="29" spans="1:7" x14ac:dyDescent="0.35">
      <c r="A29" s="41" t="s">
        <v>194</v>
      </c>
      <c r="B29" s="41" t="s">
        <v>26</v>
      </c>
      <c r="C29" s="41" t="s">
        <v>104</v>
      </c>
      <c r="D29" s="41" t="s">
        <v>8</v>
      </c>
      <c r="E29" s="41">
        <v>8193</v>
      </c>
      <c r="F29" s="41">
        <v>4172</v>
      </c>
      <c r="G29" s="41">
        <v>12365</v>
      </c>
    </row>
    <row r="30" spans="1:7" x14ac:dyDescent="0.35">
      <c r="A30" s="41" t="s">
        <v>28</v>
      </c>
      <c r="B30" s="41" t="s">
        <v>27</v>
      </c>
      <c r="C30" s="41" t="s">
        <v>111</v>
      </c>
      <c r="D30" s="41" t="s">
        <v>8</v>
      </c>
      <c r="E30" s="41">
        <v>1574</v>
      </c>
      <c r="F30" s="41">
        <v>5196</v>
      </c>
      <c r="G30" s="41">
        <v>6770</v>
      </c>
    </row>
    <row r="31" spans="1:7" x14ac:dyDescent="0.35">
      <c r="A31" s="41" t="s">
        <v>30</v>
      </c>
      <c r="B31" s="41" t="s">
        <v>29</v>
      </c>
      <c r="C31" s="41" t="s">
        <v>112</v>
      </c>
      <c r="D31" s="41" t="s">
        <v>8</v>
      </c>
      <c r="E31" s="41">
        <v>1593</v>
      </c>
      <c r="F31" s="41">
        <v>5272</v>
      </c>
      <c r="G31" s="41">
        <v>6865</v>
      </c>
    </row>
    <row r="32" spans="1:7" x14ac:dyDescent="0.35">
      <c r="A32" s="41" t="s">
        <v>173</v>
      </c>
      <c r="B32" s="41" t="s">
        <v>10</v>
      </c>
      <c r="C32" s="41" t="s">
        <v>104</v>
      </c>
      <c r="D32" s="41" t="s">
        <v>8</v>
      </c>
      <c r="E32" s="41">
        <v>170897</v>
      </c>
      <c r="F32" s="41">
        <v>91072</v>
      </c>
      <c r="G32" s="41">
        <v>261969</v>
      </c>
    </row>
    <row r="33" spans="1:7" x14ac:dyDescent="0.35">
      <c r="A33" s="41" t="s">
        <v>174</v>
      </c>
      <c r="B33" s="41" t="s">
        <v>10</v>
      </c>
      <c r="C33" s="41" t="s">
        <v>104</v>
      </c>
      <c r="D33" s="41" t="s">
        <v>8</v>
      </c>
      <c r="E33" s="41">
        <v>78474</v>
      </c>
      <c r="F33" s="41">
        <v>87241</v>
      </c>
      <c r="G33" s="41">
        <v>165715</v>
      </c>
    </row>
    <row r="34" spans="1:7" x14ac:dyDescent="0.35">
      <c r="A34" s="41" t="s">
        <v>175</v>
      </c>
      <c r="B34" s="41" t="s">
        <v>10</v>
      </c>
      <c r="C34" s="41" t="s">
        <v>104</v>
      </c>
      <c r="D34" s="41" t="s">
        <v>8</v>
      </c>
      <c r="E34" s="41">
        <v>24465</v>
      </c>
      <c r="F34" s="41">
        <v>19809</v>
      </c>
      <c r="G34" s="41">
        <v>44274</v>
      </c>
    </row>
    <row r="35" spans="1:7" x14ac:dyDescent="0.35">
      <c r="A35" s="41" t="s">
        <v>195</v>
      </c>
      <c r="B35" s="41" t="s">
        <v>31</v>
      </c>
      <c r="C35" s="41" t="s">
        <v>103</v>
      </c>
      <c r="D35" s="41" t="s">
        <v>8</v>
      </c>
      <c r="E35" s="41">
        <v>1854</v>
      </c>
      <c r="F35" s="41">
        <v>16388</v>
      </c>
      <c r="G35" s="41">
        <v>18242</v>
      </c>
    </row>
    <row r="36" spans="1:7" x14ac:dyDescent="0.35">
      <c r="A36" s="41" t="s">
        <v>197</v>
      </c>
      <c r="B36" s="41" t="s">
        <v>32</v>
      </c>
      <c r="C36" s="41" t="s">
        <v>104</v>
      </c>
      <c r="D36" s="41" t="s">
        <v>5</v>
      </c>
      <c r="E36" s="41">
        <v>2426</v>
      </c>
      <c r="F36" s="41">
        <v>6669</v>
      </c>
      <c r="G36" s="41">
        <v>9095</v>
      </c>
    </row>
    <row r="37" spans="1:7" x14ac:dyDescent="0.35">
      <c r="A37" s="41" t="s">
        <v>171</v>
      </c>
      <c r="B37" s="41" t="s">
        <v>47</v>
      </c>
      <c r="C37" s="41" t="s">
        <v>118</v>
      </c>
      <c r="D37" s="41" t="s">
        <v>8</v>
      </c>
      <c r="E37" s="41">
        <v>3028</v>
      </c>
      <c r="F37" s="41">
        <v>3525</v>
      </c>
      <c r="G37" s="41">
        <v>6553</v>
      </c>
    </row>
    <row r="38" spans="1:7" x14ac:dyDescent="0.35">
      <c r="A38" s="41" t="s">
        <v>34</v>
      </c>
      <c r="B38" s="41" t="s">
        <v>33</v>
      </c>
      <c r="C38" s="41" t="s">
        <v>113</v>
      </c>
      <c r="D38" s="41" t="s">
        <v>8</v>
      </c>
      <c r="E38" s="41">
        <v>3107</v>
      </c>
      <c r="F38" s="41">
        <v>10917</v>
      </c>
      <c r="G38" s="41">
        <v>14024</v>
      </c>
    </row>
    <row r="39" spans="1:7" x14ac:dyDescent="0.35">
      <c r="A39" s="41" t="s">
        <v>36</v>
      </c>
      <c r="B39" s="41" t="s">
        <v>35</v>
      </c>
      <c r="C39" s="41" t="s">
        <v>105</v>
      </c>
      <c r="D39" s="41" t="s">
        <v>8</v>
      </c>
      <c r="E39" s="41">
        <v>5236</v>
      </c>
      <c r="F39" s="41">
        <v>4203</v>
      </c>
      <c r="G39" s="41">
        <v>9439</v>
      </c>
    </row>
    <row r="40" spans="1:7" x14ac:dyDescent="0.35">
      <c r="A40" s="41" t="s">
        <v>134</v>
      </c>
      <c r="B40" s="41" t="s">
        <v>38</v>
      </c>
      <c r="C40" s="41" t="s">
        <v>113</v>
      </c>
      <c r="D40" s="41" t="s">
        <v>8</v>
      </c>
      <c r="E40" s="41">
        <v>1551</v>
      </c>
      <c r="F40" s="41">
        <v>457</v>
      </c>
      <c r="G40" s="41">
        <v>2008</v>
      </c>
    </row>
    <row r="41" spans="1:7" x14ac:dyDescent="0.35">
      <c r="A41" s="41" t="s">
        <v>198</v>
      </c>
      <c r="B41" s="41" t="s">
        <v>38</v>
      </c>
      <c r="C41" s="41" t="s">
        <v>113</v>
      </c>
      <c r="D41" s="41" t="s">
        <v>8</v>
      </c>
      <c r="E41" s="41">
        <v>4002</v>
      </c>
      <c r="F41" s="41">
        <v>2043</v>
      </c>
      <c r="G41" s="41">
        <v>6045</v>
      </c>
    </row>
    <row r="42" spans="1:7" x14ac:dyDescent="0.35">
      <c r="A42" s="41" t="s">
        <v>137</v>
      </c>
      <c r="B42" s="41" t="s">
        <v>40</v>
      </c>
      <c r="C42" s="41" t="s">
        <v>114</v>
      </c>
      <c r="D42" s="41" t="s">
        <v>8</v>
      </c>
      <c r="E42" s="41"/>
      <c r="F42" s="41">
        <v>28901</v>
      </c>
      <c r="G42" s="41">
        <v>28901</v>
      </c>
    </row>
    <row r="43" spans="1:7" x14ac:dyDescent="0.35">
      <c r="A43" s="41" t="s">
        <v>161</v>
      </c>
      <c r="B43" s="41" t="s">
        <v>41</v>
      </c>
      <c r="C43" s="41" t="s">
        <v>115</v>
      </c>
      <c r="D43" s="41" t="s">
        <v>8</v>
      </c>
      <c r="E43" s="41">
        <v>1442</v>
      </c>
      <c r="F43" s="41">
        <v>3010</v>
      </c>
      <c r="G43" s="41">
        <v>4452</v>
      </c>
    </row>
    <row r="44" spans="1:7" x14ac:dyDescent="0.35">
      <c r="A44" s="41" t="s">
        <v>162</v>
      </c>
      <c r="B44" s="41" t="s">
        <v>41</v>
      </c>
      <c r="C44" s="41" t="s">
        <v>115</v>
      </c>
      <c r="D44" s="41" t="s">
        <v>11</v>
      </c>
      <c r="E44" s="41">
        <v>342</v>
      </c>
      <c r="F44" s="41">
        <v>592</v>
      </c>
      <c r="G44" s="41">
        <v>934</v>
      </c>
    </row>
    <row r="45" spans="1:7" x14ac:dyDescent="0.35">
      <c r="A45" s="41" t="s">
        <v>163</v>
      </c>
      <c r="B45" s="41" t="s">
        <v>23</v>
      </c>
      <c r="C45" s="41" t="s">
        <v>119</v>
      </c>
      <c r="D45" s="41" t="s">
        <v>8</v>
      </c>
      <c r="E45" s="41">
        <v>1769</v>
      </c>
      <c r="F45" s="41">
        <v>4830</v>
      </c>
      <c r="G45" s="41">
        <v>6599</v>
      </c>
    </row>
    <row r="46" spans="1:7" x14ac:dyDescent="0.35">
      <c r="A46" s="41" t="s">
        <v>199</v>
      </c>
      <c r="B46" s="41" t="s">
        <v>43</v>
      </c>
      <c r="C46" s="41" t="s">
        <v>114</v>
      </c>
      <c r="D46" s="41" t="s">
        <v>8</v>
      </c>
      <c r="E46" s="41">
        <v>409</v>
      </c>
      <c r="F46" s="41">
        <v>3157</v>
      </c>
      <c r="G46" s="41">
        <v>3566</v>
      </c>
    </row>
    <row r="47" spans="1:7" x14ac:dyDescent="0.35">
      <c r="A47" s="41" t="s">
        <v>140</v>
      </c>
      <c r="B47" s="41" t="s">
        <v>43</v>
      </c>
      <c r="C47" s="41" t="s">
        <v>114</v>
      </c>
      <c r="D47" s="41" t="s">
        <v>8</v>
      </c>
      <c r="E47" s="41"/>
      <c r="F47" s="41">
        <v>782</v>
      </c>
      <c r="G47" s="41">
        <v>782</v>
      </c>
    </row>
    <row r="48" spans="1:7" x14ac:dyDescent="0.35">
      <c r="A48" s="41" t="s">
        <v>44</v>
      </c>
      <c r="B48" s="41" t="s">
        <v>45</v>
      </c>
      <c r="C48" s="41" t="s">
        <v>116</v>
      </c>
      <c r="D48" s="41" t="s">
        <v>8</v>
      </c>
      <c r="E48" s="41">
        <v>8361</v>
      </c>
      <c r="F48" s="41">
        <v>29731</v>
      </c>
      <c r="G48" s="41">
        <v>38092</v>
      </c>
    </row>
    <row r="49" spans="1:7" x14ac:dyDescent="0.35">
      <c r="A49" s="41" t="s">
        <v>79</v>
      </c>
      <c r="B49" s="41" t="s">
        <v>65</v>
      </c>
      <c r="C49" s="41" t="s">
        <v>117</v>
      </c>
      <c r="D49" s="41" t="s">
        <v>8</v>
      </c>
      <c r="E49" s="41">
        <v>2872</v>
      </c>
      <c r="F49" s="41">
        <v>10524</v>
      </c>
      <c r="G49" s="41">
        <v>13396</v>
      </c>
    </row>
    <row r="50" spans="1:7" x14ac:dyDescent="0.35">
      <c r="A50" s="41" t="s">
        <v>167</v>
      </c>
      <c r="B50" s="41" t="s">
        <v>65</v>
      </c>
      <c r="C50" s="41" t="s">
        <v>117</v>
      </c>
      <c r="D50" s="41" t="s">
        <v>8</v>
      </c>
      <c r="E50" s="41">
        <v>363</v>
      </c>
      <c r="F50" s="41">
        <v>5941</v>
      </c>
      <c r="G50" s="41">
        <v>6304</v>
      </c>
    </row>
    <row r="51" spans="1:7" x14ac:dyDescent="0.35">
      <c r="A51" s="41" t="s">
        <v>142</v>
      </c>
      <c r="B51" s="41" t="s">
        <v>48</v>
      </c>
      <c r="C51" s="41" t="s">
        <v>115</v>
      </c>
      <c r="D51" s="41" t="s">
        <v>8</v>
      </c>
      <c r="E51" s="41"/>
      <c r="F51" s="41">
        <v>6284</v>
      </c>
      <c r="G51" s="41">
        <v>6284</v>
      </c>
    </row>
    <row r="52" spans="1:7" x14ac:dyDescent="0.35">
      <c r="A52" s="41" t="s">
        <v>202</v>
      </c>
      <c r="B52" s="41" t="s">
        <v>48</v>
      </c>
      <c r="C52" s="41" t="s">
        <v>115</v>
      </c>
      <c r="D52" s="41" t="s">
        <v>8</v>
      </c>
      <c r="E52" s="41">
        <v>9830</v>
      </c>
      <c r="F52" s="41">
        <v>18533</v>
      </c>
      <c r="G52" s="41">
        <v>28363</v>
      </c>
    </row>
    <row r="53" spans="1:7" x14ac:dyDescent="0.35">
      <c r="A53" s="41" t="s">
        <v>49</v>
      </c>
      <c r="B53" s="41" t="s">
        <v>50</v>
      </c>
      <c r="C53" s="41" t="s">
        <v>102</v>
      </c>
      <c r="D53" s="41" t="s">
        <v>8</v>
      </c>
      <c r="E53" s="41">
        <v>63</v>
      </c>
      <c r="F53" s="41">
        <v>5919</v>
      </c>
      <c r="G53" s="41">
        <v>5982</v>
      </c>
    </row>
    <row r="54" spans="1:7" x14ac:dyDescent="0.35">
      <c r="A54" s="41" t="s">
        <v>51</v>
      </c>
      <c r="B54" s="41" t="s">
        <v>41</v>
      </c>
      <c r="C54" s="41" t="s">
        <v>115</v>
      </c>
      <c r="D54" s="41" t="s">
        <v>8</v>
      </c>
      <c r="E54" s="41">
        <v>11600</v>
      </c>
      <c r="F54" s="41">
        <v>8647</v>
      </c>
      <c r="G54" s="41">
        <v>20247</v>
      </c>
    </row>
    <row r="55" spans="1:7" x14ac:dyDescent="0.35">
      <c r="A55" s="41" t="s">
        <v>170</v>
      </c>
      <c r="B55" s="41" t="s">
        <v>52</v>
      </c>
      <c r="C55" s="41" t="s">
        <v>107</v>
      </c>
      <c r="D55" s="41" t="s">
        <v>8</v>
      </c>
      <c r="E55" s="41">
        <v>2205</v>
      </c>
      <c r="F55" s="41">
        <v>5682</v>
      </c>
      <c r="G55" s="41">
        <v>7887</v>
      </c>
    </row>
    <row r="56" spans="1:7" x14ac:dyDescent="0.35">
      <c r="A56" s="41" t="s">
        <v>54</v>
      </c>
      <c r="B56" s="41" t="s">
        <v>37</v>
      </c>
      <c r="C56" s="41" t="s">
        <v>103</v>
      </c>
      <c r="D56" s="41" t="s">
        <v>8</v>
      </c>
      <c r="E56" s="41">
        <v>7709</v>
      </c>
      <c r="F56" s="41">
        <v>10190</v>
      </c>
      <c r="G56" s="41">
        <v>17899</v>
      </c>
    </row>
    <row r="57" spans="1:7" x14ac:dyDescent="0.35">
      <c r="A57" s="41" t="s">
        <v>56</v>
      </c>
      <c r="B57" s="41" t="s">
        <v>55</v>
      </c>
      <c r="C57" s="41" t="s">
        <v>102</v>
      </c>
      <c r="D57" s="41" t="s">
        <v>8</v>
      </c>
      <c r="E57" s="41">
        <v>11748</v>
      </c>
      <c r="F57" s="41">
        <v>6307</v>
      </c>
      <c r="G57" s="41">
        <v>18055</v>
      </c>
    </row>
    <row r="58" spans="1:7" x14ac:dyDescent="0.35">
      <c r="A58" s="41" t="s">
        <v>57</v>
      </c>
      <c r="B58" s="41" t="s">
        <v>15</v>
      </c>
      <c r="C58" s="41" t="s">
        <v>106</v>
      </c>
      <c r="D58" s="41" t="s">
        <v>8</v>
      </c>
      <c r="E58" s="41">
        <v>24510</v>
      </c>
      <c r="F58" s="41">
        <v>7321</v>
      </c>
      <c r="G58" s="41">
        <v>31831</v>
      </c>
    </row>
    <row r="59" spans="1:7" x14ac:dyDescent="0.35">
      <c r="A59" s="41" t="s">
        <v>144</v>
      </c>
      <c r="B59" s="41" t="s">
        <v>58</v>
      </c>
      <c r="C59" s="41" t="s">
        <v>106</v>
      </c>
      <c r="D59" s="41" t="s">
        <v>8</v>
      </c>
      <c r="E59" s="41"/>
      <c r="F59" s="41"/>
      <c r="G59" s="41"/>
    </row>
    <row r="60" spans="1:7" x14ac:dyDescent="0.35">
      <c r="A60" s="41" t="s">
        <v>145</v>
      </c>
      <c r="B60" s="41" t="s">
        <v>10</v>
      </c>
      <c r="C60" s="41" t="s">
        <v>104</v>
      </c>
      <c r="D60" s="41" t="s">
        <v>8</v>
      </c>
      <c r="E60" s="41">
        <v>728</v>
      </c>
      <c r="F60" s="41">
        <v>395</v>
      </c>
      <c r="G60" s="41">
        <v>1123</v>
      </c>
    </row>
    <row r="61" spans="1:7" x14ac:dyDescent="0.35">
      <c r="A61" s="41" t="s">
        <v>60</v>
      </c>
      <c r="B61" s="41" t="s">
        <v>10</v>
      </c>
      <c r="C61" s="41" t="s">
        <v>104</v>
      </c>
      <c r="D61" s="41" t="s">
        <v>12</v>
      </c>
      <c r="E61" s="41">
        <v>10328</v>
      </c>
      <c r="F61" s="41">
        <v>9552</v>
      </c>
      <c r="G61" s="41">
        <v>19880</v>
      </c>
    </row>
    <row r="62" spans="1:7" x14ac:dyDescent="0.35">
      <c r="A62" s="41" t="s">
        <v>61</v>
      </c>
      <c r="B62" s="41" t="s">
        <v>62</v>
      </c>
      <c r="C62" s="41" t="s">
        <v>103</v>
      </c>
      <c r="D62" s="41" t="s">
        <v>8</v>
      </c>
      <c r="E62" s="41">
        <v>4509</v>
      </c>
      <c r="F62" s="41">
        <v>846</v>
      </c>
      <c r="G62" s="41">
        <v>5355</v>
      </c>
    </row>
    <row r="63" spans="1:7" x14ac:dyDescent="0.35">
      <c r="A63" s="41" t="s">
        <v>146</v>
      </c>
      <c r="B63" s="41" t="s">
        <v>15</v>
      </c>
      <c r="C63" s="41" t="s">
        <v>106</v>
      </c>
      <c r="D63" s="41" t="s">
        <v>12</v>
      </c>
      <c r="E63" s="41">
        <v>22958</v>
      </c>
      <c r="F63" s="41">
        <v>14338</v>
      </c>
      <c r="G63" s="41">
        <v>37296</v>
      </c>
    </row>
    <row r="64" spans="1:7" x14ac:dyDescent="0.35">
      <c r="A64" s="41" t="s">
        <v>203</v>
      </c>
      <c r="B64" s="41" t="s">
        <v>15</v>
      </c>
      <c r="C64" s="41" t="s">
        <v>106</v>
      </c>
      <c r="D64" s="41" t="s">
        <v>8</v>
      </c>
      <c r="E64" s="41">
        <v>16741</v>
      </c>
      <c r="F64" s="41">
        <v>14157</v>
      </c>
      <c r="G64" s="41">
        <v>30898</v>
      </c>
    </row>
    <row r="65" spans="1:7" x14ac:dyDescent="0.35">
      <c r="A65" s="41" t="s">
        <v>147</v>
      </c>
      <c r="B65" s="41" t="s">
        <v>15</v>
      </c>
      <c r="C65" s="41" t="s">
        <v>106</v>
      </c>
      <c r="D65" s="41"/>
      <c r="E65" s="41">
        <v>5208</v>
      </c>
      <c r="F65" s="41">
        <v>18561</v>
      </c>
      <c r="G65" s="41">
        <v>23769</v>
      </c>
    </row>
    <row r="66" spans="1:7" x14ac:dyDescent="0.35">
      <c r="A66" s="41" t="s">
        <v>169</v>
      </c>
      <c r="B66" s="41" t="s">
        <v>65</v>
      </c>
      <c r="C66" s="41" t="s">
        <v>117</v>
      </c>
      <c r="D66" s="41" t="s">
        <v>8</v>
      </c>
      <c r="E66" s="41">
        <v>6103</v>
      </c>
      <c r="F66" s="41">
        <v>4186</v>
      </c>
      <c r="G66" s="41">
        <v>10289</v>
      </c>
    </row>
    <row r="67" spans="1:7" x14ac:dyDescent="0.35">
      <c r="A67" s="41" t="s">
        <v>66</v>
      </c>
      <c r="B67" s="41" t="s">
        <v>65</v>
      </c>
      <c r="C67" s="41" t="s">
        <v>117</v>
      </c>
      <c r="D67" s="41" t="s">
        <v>8</v>
      </c>
      <c r="E67" s="41">
        <v>3347</v>
      </c>
      <c r="F67" s="41">
        <v>6028</v>
      </c>
      <c r="G67" s="41">
        <v>9375</v>
      </c>
    </row>
    <row r="68" spans="1:7" x14ac:dyDescent="0.35">
      <c r="A68" s="41" t="s">
        <v>148</v>
      </c>
      <c r="B68" s="41" t="s">
        <v>4</v>
      </c>
      <c r="C68" s="41" t="s">
        <v>102</v>
      </c>
      <c r="D68" s="41" t="s">
        <v>8</v>
      </c>
      <c r="E68" s="41">
        <v>18910</v>
      </c>
      <c r="F68" s="41">
        <v>10275</v>
      </c>
      <c r="G68" s="41">
        <v>29185</v>
      </c>
    </row>
    <row r="69" spans="1:7" x14ac:dyDescent="0.35">
      <c r="A69" s="41" t="s">
        <v>63</v>
      </c>
      <c r="B69" s="41" t="s">
        <v>4</v>
      </c>
      <c r="C69" s="41" t="s">
        <v>102</v>
      </c>
      <c r="D69" s="41" t="s">
        <v>8</v>
      </c>
      <c r="E69" s="41">
        <v>18897</v>
      </c>
      <c r="F69" s="41">
        <v>21601</v>
      </c>
      <c r="G69" s="41">
        <v>40498</v>
      </c>
    </row>
    <row r="70" spans="1:7" x14ac:dyDescent="0.35">
      <c r="A70" s="41" t="s">
        <v>149</v>
      </c>
      <c r="B70" s="41" t="s">
        <v>21</v>
      </c>
      <c r="C70" s="41" t="s">
        <v>104</v>
      </c>
      <c r="D70" s="41" t="s">
        <v>8</v>
      </c>
      <c r="E70" s="41">
        <v>19125</v>
      </c>
      <c r="F70" s="41">
        <v>2124</v>
      </c>
      <c r="G70" s="41">
        <v>21249</v>
      </c>
    </row>
    <row r="71" spans="1:7" x14ac:dyDescent="0.35">
      <c r="A71" s="41" t="s">
        <v>150</v>
      </c>
      <c r="B71" s="41" t="s">
        <v>21</v>
      </c>
      <c r="C71" s="41" t="s">
        <v>104</v>
      </c>
      <c r="D71" s="41" t="s">
        <v>8</v>
      </c>
      <c r="E71" s="41">
        <v>3886</v>
      </c>
      <c r="F71" s="41">
        <v>971</v>
      </c>
      <c r="G71" s="41">
        <v>4857</v>
      </c>
    </row>
    <row r="72" spans="1:7" x14ac:dyDescent="0.35">
      <c r="A72" s="41" t="s">
        <v>182</v>
      </c>
      <c r="B72" s="41" t="s">
        <v>59</v>
      </c>
      <c r="C72" s="41" t="s">
        <v>104</v>
      </c>
      <c r="D72" s="41" t="s">
        <v>8</v>
      </c>
      <c r="E72" s="41"/>
      <c r="F72" s="41">
        <v>7298</v>
      </c>
      <c r="G72" s="41">
        <v>7298</v>
      </c>
    </row>
    <row r="73" spans="1:7" x14ac:dyDescent="0.35">
      <c r="A73" s="41" t="s">
        <v>155</v>
      </c>
      <c r="B73" s="41" t="s">
        <v>68</v>
      </c>
      <c r="C73" s="41" t="s">
        <v>110</v>
      </c>
      <c r="D73" s="41" t="s">
        <v>8</v>
      </c>
      <c r="E73" s="41">
        <v>849</v>
      </c>
      <c r="F73" s="41">
        <v>1424</v>
      </c>
      <c r="G73" s="41">
        <v>2273</v>
      </c>
    </row>
    <row r="74" spans="1:7" x14ac:dyDescent="0.35">
      <c r="A74" s="13">
        <f>SUBTOTAL(103,Taulukko15[Museokohteet])</f>
        <v>63</v>
      </c>
      <c r="C74" s="28"/>
      <c r="E74" s="39">
        <f>SUBTOTAL(109,Taulukko15[Käynneistä maksetut käynnit museokohteittain])</f>
        <v>677235</v>
      </c>
      <c r="F74" s="38">
        <f>SUBTOTAL(109,Taulukko15[Käynneistä ilmaiskäynnit museokohteittain])</f>
        <v>801803</v>
      </c>
      <c r="G74" s="38">
        <f>SUBTOTAL(109,Taulukko15[Kaikki käynnit museokohteittain])</f>
        <v>1479038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A29" sqref="A29"/>
    </sheetView>
  </sheetViews>
  <sheetFormatPr defaultColWidth="9.1796875" defaultRowHeight="14.5" x14ac:dyDescent="0.35"/>
  <cols>
    <col min="1" max="1" width="67.7265625" style="13" customWidth="1"/>
    <col min="2" max="2" width="19.7265625" style="13" bestFit="1" customWidth="1"/>
    <col min="3" max="3" width="24.81640625" style="13" bestFit="1" customWidth="1"/>
    <col min="4" max="4" width="25.1796875" style="13" bestFit="1" customWidth="1"/>
    <col min="5" max="5" width="22.54296875" style="13" bestFit="1" customWidth="1"/>
    <col min="6" max="6" width="25.08984375" style="39" bestFit="1" customWidth="1"/>
    <col min="7" max="7" width="20.6328125" style="13" bestFit="1" customWidth="1"/>
    <col min="8" max="16384" width="9.1796875" style="13"/>
  </cols>
  <sheetData>
    <row r="1" spans="1:7" ht="15.5" x14ac:dyDescent="0.35">
      <c r="A1" s="9" t="s">
        <v>189</v>
      </c>
    </row>
    <row r="2" spans="1:7" x14ac:dyDescent="0.35">
      <c r="A2" s="10" t="s">
        <v>72</v>
      </c>
    </row>
    <row r="3" spans="1:7" x14ac:dyDescent="0.35">
      <c r="A3" s="10" t="s">
        <v>73</v>
      </c>
    </row>
    <row r="4" spans="1:7" x14ac:dyDescent="0.35">
      <c r="A4" s="10" t="s">
        <v>87</v>
      </c>
    </row>
    <row r="5" spans="1:7" x14ac:dyDescent="0.35">
      <c r="A5" s="10" t="s">
        <v>80</v>
      </c>
    </row>
    <row r="6" spans="1:7" x14ac:dyDescent="0.35">
      <c r="A6" s="3"/>
    </row>
    <row r="7" spans="1:7" x14ac:dyDescent="0.35">
      <c r="A7" s="35" t="s">
        <v>122</v>
      </c>
    </row>
    <row r="8" spans="1:7" s="32" customFormat="1" x14ac:dyDescent="0.35">
      <c r="A8" s="35" t="s">
        <v>123</v>
      </c>
      <c r="F8" s="39"/>
    </row>
    <row r="9" spans="1:7" s="30" customFormat="1" x14ac:dyDescent="0.35">
      <c r="A9" s="12" t="s">
        <v>185</v>
      </c>
      <c r="F9" s="39"/>
    </row>
    <row r="10" spans="1:7" s="20" customFormat="1" ht="26.5" x14ac:dyDescent="0.35">
      <c r="A10" s="43" t="s">
        <v>2</v>
      </c>
      <c r="B10" s="43" t="s">
        <v>0</v>
      </c>
      <c r="C10" s="43" t="s">
        <v>101</v>
      </c>
      <c r="D10" s="43" t="s">
        <v>1</v>
      </c>
      <c r="E10" s="43" t="s">
        <v>83</v>
      </c>
      <c r="F10" s="43" t="s">
        <v>84</v>
      </c>
      <c r="G10" s="43" t="s">
        <v>85</v>
      </c>
    </row>
    <row r="11" spans="1:7" x14ac:dyDescent="0.35">
      <c r="A11" s="44" t="s">
        <v>3</v>
      </c>
      <c r="B11" s="44" t="s">
        <v>4</v>
      </c>
      <c r="C11" s="44" t="s">
        <v>102</v>
      </c>
      <c r="D11" s="44" t="s">
        <v>5</v>
      </c>
      <c r="E11" s="44">
        <v>36966</v>
      </c>
      <c r="F11" s="44">
        <v>26963</v>
      </c>
      <c r="G11" s="44">
        <v>10003</v>
      </c>
    </row>
    <row r="12" spans="1:7" x14ac:dyDescent="0.35">
      <c r="A12" s="41" t="s">
        <v>6</v>
      </c>
      <c r="B12" s="41" t="s">
        <v>7</v>
      </c>
      <c r="C12" s="41" t="s">
        <v>103</v>
      </c>
      <c r="D12" s="41" t="s">
        <v>8</v>
      </c>
      <c r="E12" s="41">
        <v>17577</v>
      </c>
      <c r="F12" s="41">
        <v>1822</v>
      </c>
      <c r="G12" s="41">
        <v>15755</v>
      </c>
    </row>
    <row r="13" spans="1:7" x14ac:dyDescent="0.35">
      <c r="A13" s="44" t="s">
        <v>193</v>
      </c>
      <c r="B13" s="41" t="s">
        <v>10</v>
      </c>
      <c r="C13" s="41" t="s">
        <v>104</v>
      </c>
      <c r="D13" s="41" t="s">
        <v>8</v>
      </c>
      <c r="E13" s="41">
        <v>41936</v>
      </c>
      <c r="F13" s="41">
        <v>15356</v>
      </c>
      <c r="G13" s="41">
        <v>26580</v>
      </c>
    </row>
    <row r="14" spans="1:7" x14ac:dyDescent="0.35">
      <c r="A14" s="41" t="s">
        <v>14</v>
      </c>
      <c r="B14" s="41" t="s">
        <v>10</v>
      </c>
      <c r="C14" s="41" t="s">
        <v>104</v>
      </c>
      <c r="D14" s="41" t="s">
        <v>8</v>
      </c>
      <c r="E14" s="41">
        <v>25765</v>
      </c>
      <c r="F14" s="41">
        <v>13453</v>
      </c>
      <c r="G14" s="41">
        <v>12312</v>
      </c>
    </row>
    <row r="15" spans="1:7" x14ac:dyDescent="0.35">
      <c r="A15" s="41" t="s">
        <v>16</v>
      </c>
      <c r="B15" s="41" t="s">
        <v>17</v>
      </c>
      <c r="C15" s="41" t="s">
        <v>104</v>
      </c>
      <c r="D15" s="41" t="s">
        <v>8</v>
      </c>
      <c r="E15" s="41">
        <v>97992</v>
      </c>
      <c r="F15" s="41">
        <v>34579</v>
      </c>
      <c r="G15" s="41">
        <v>63413</v>
      </c>
    </row>
    <row r="16" spans="1:7" x14ac:dyDescent="0.35">
      <c r="A16" s="41" t="s">
        <v>78</v>
      </c>
      <c r="B16" s="41" t="s">
        <v>39</v>
      </c>
      <c r="C16" s="41" t="s">
        <v>108</v>
      </c>
      <c r="D16" s="41" t="s">
        <v>8</v>
      </c>
      <c r="E16" s="41">
        <v>14162</v>
      </c>
      <c r="F16" s="41">
        <v>5320</v>
      </c>
      <c r="G16" s="41">
        <v>8842</v>
      </c>
    </row>
    <row r="17" spans="1:7" x14ac:dyDescent="0.35">
      <c r="A17" s="41" t="s">
        <v>165</v>
      </c>
      <c r="B17" s="41" t="s">
        <v>39</v>
      </c>
      <c r="C17" s="41" t="s">
        <v>108</v>
      </c>
      <c r="D17" s="41" t="s">
        <v>8</v>
      </c>
      <c r="E17" s="41"/>
      <c r="F17" s="41"/>
      <c r="G17" s="41"/>
    </row>
    <row r="18" spans="1:7" x14ac:dyDescent="0.35">
      <c r="A18" s="41" t="s">
        <v>130</v>
      </c>
      <c r="B18" s="41" t="s">
        <v>18</v>
      </c>
      <c r="C18" s="41" t="s">
        <v>105</v>
      </c>
      <c r="D18" s="41" t="s">
        <v>8</v>
      </c>
      <c r="E18" s="41">
        <v>16247</v>
      </c>
      <c r="F18" s="41">
        <v>11141</v>
      </c>
      <c r="G18" s="41">
        <v>5106</v>
      </c>
    </row>
    <row r="19" spans="1:7" x14ac:dyDescent="0.35">
      <c r="A19" s="41" t="s">
        <v>156</v>
      </c>
      <c r="B19" s="41" t="s">
        <v>10</v>
      </c>
      <c r="C19" s="41" t="s">
        <v>104</v>
      </c>
      <c r="D19" s="41" t="s">
        <v>8</v>
      </c>
      <c r="E19" s="41">
        <v>7034</v>
      </c>
      <c r="F19" s="41"/>
      <c r="G19" s="41">
        <v>7034</v>
      </c>
    </row>
    <row r="20" spans="1:7" x14ac:dyDescent="0.35">
      <c r="A20" s="41" t="s">
        <v>172</v>
      </c>
      <c r="B20" s="41" t="s">
        <v>10</v>
      </c>
      <c r="C20" s="41" t="s">
        <v>104</v>
      </c>
      <c r="D20" s="41" t="s">
        <v>8</v>
      </c>
      <c r="E20" s="41">
        <v>14865</v>
      </c>
      <c r="F20" s="41">
        <v>1766</v>
      </c>
      <c r="G20" s="41">
        <v>13099</v>
      </c>
    </row>
    <row r="21" spans="1:7" x14ac:dyDescent="0.35">
      <c r="A21" s="41" t="s">
        <v>157</v>
      </c>
      <c r="B21" s="41" t="s">
        <v>10</v>
      </c>
      <c r="C21" s="41" t="s">
        <v>104</v>
      </c>
      <c r="D21" s="41" t="s">
        <v>8</v>
      </c>
      <c r="E21" s="41">
        <v>82759</v>
      </c>
      <c r="F21" s="41">
        <v>40738</v>
      </c>
      <c r="G21" s="41">
        <v>42021</v>
      </c>
    </row>
    <row r="22" spans="1:7" x14ac:dyDescent="0.35">
      <c r="A22" s="41" t="s">
        <v>19</v>
      </c>
      <c r="B22" s="41" t="s">
        <v>15</v>
      </c>
      <c r="C22" s="41" t="s">
        <v>106</v>
      </c>
      <c r="D22" s="41" t="s">
        <v>5</v>
      </c>
      <c r="E22" s="41">
        <v>2315</v>
      </c>
      <c r="F22" s="41">
        <v>702</v>
      </c>
      <c r="G22" s="41">
        <v>1613</v>
      </c>
    </row>
    <row r="23" spans="1:7" x14ac:dyDescent="0.35">
      <c r="A23" s="41" t="s">
        <v>131</v>
      </c>
      <c r="B23" s="41" t="s">
        <v>20</v>
      </c>
      <c r="C23" s="41" t="s">
        <v>104</v>
      </c>
      <c r="D23" s="41" t="s">
        <v>8</v>
      </c>
      <c r="E23" s="41">
        <v>7626</v>
      </c>
      <c r="F23" s="41">
        <v>1526</v>
      </c>
      <c r="G23" s="41">
        <v>6100</v>
      </c>
    </row>
    <row r="24" spans="1:7" x14ac:dyDescent="0.35">
      <c r="A24" s="41" t="s">
        <v>125</v>
      </c>
      <c r="B24" s="41" t="s">
        <v>13</v>
      </c>
      <c r="C24" s="41" t="s">
        <v>107</v>
      </c>
      <c r="D24" s="41" t="s">
        <v>8</v>
      </c>
      <c r="E24" s="41">
        <v>10456</v>
      </c>
      <c r="F24" s="41">
        <v>7445</v>
      </c>
      <c r="G24" s="41">
        <v>3011</v>
      </c>
    </row>
    <row r="25" spans="1:7" x14ac:dyDescent="0.35">
      <c r="A25" s="41" t="s">
        <v>124</v>
      </c>
      <c r="B25" s="41" t="s">
        <v>13</v>
      </c>
      <c r="C25" s="41" t="s">
        <v>107</v>
      </c>
      <c r="D25" s="41" t="s">
        <v>8</v>
      </c>
      <c r="E25" s="41">
        <v>9899</v>
      </c>
      <c r="F25" s="41">
        <v>6887</v>
      </c>
      <c r="G25" s="41">
        <v>3012</v>
      </c>
    </row>
    <row r="26" spans="1:7" x14ac:dyDescent="0.35">
      <c r="A26" s="41" t="s">
        <v>166</v>
      </c>
      <c r="B26" s="41" t="s">
        <v>22</v>
      </c>
      <c r="C26" s="41" t="s">
        <v>108</v>
      </c>
      <c r="D26" s="41" t="s">
        <v>8</v>
      </c>
      <c r="E26" s="41">
        <v>14080</v>
      </c>
      <c r="F26" s="41"/>
      <c r="G26" s="41">
        <v>14080</v>
      </c>
    </row>
    <row r="27" spans="1:7" x14ac:dyDescent="0.35">
      <c r="A27" s="41" t="s">
        <v>24</v>
      </c>
      <c r="B27" s="41" t="s">
        <v>25</v>
      </c>
      <c r="C27" s="41" t="s">
        <v>109</v>
      </c>
      <c r="D27" s="41" t="s">
        <v>8</v>
      </c>
      <c r="E27" s="41">
        <v>18421</v>
      </c>
      <c r="F27" s="41">
        <v>11265</v>
      </c>
      <c r="G27" s="41">
        <v>7156</v>
      </c>
    </row>
    <row r="28" spans="1:7" x14ac:dyDescent="0.35">
      <c r="A28" s="41" t="s">
        <v>126</v>
      </c>
      <c r="B28" s="41" t="s">
        <v>9</v>
      </c>
      <c r="C28" s="41" t="s">
        <v>110</v>
      </c>
      <c r="D28" s="41" t="s">
        <v>8</v>
      </c>
      <c r="E28" s="41">
        <v>4956</v>
      </c>
      <c r="F28" s="41"/>
      <c r="G28" s="41">
        <v>4956</v>
      </c>
    </row>
    <row r="29" spans="1:7" x14ac:dyDescent="0.35">
      <c r="A29" s="41" t="s">
        <v>133</v>
      </c>
      <c r="B29" s="41" t="s">
        <v>9</v>
      </c>
      <c r="C29" s="41" t="s">
        <v>110</v>
      </c>
      <c r="D29" s="41" t="s">
        <v>8</v>
      </c>
      <c r="E29" s="41">
        <v>23668</v>
      </c>
      <c r="F29" s="41">
        <v>1002</v>
      </c>
      <c r="G29" s="41">
        <v>22666</v>
      </c>
    </row>
    <row r="30" spans="1:7" x14ac:dyDescent="0.35">
      <c r="A30" s="41" t="s">
        <v>194</v>
      </c>
      <c r="B30" s="41" t="s">
        <v>26</v>
      </c>
      <c r="C30" s="41" t="s">
        <v>104</v>
      </c>
      <c r="D30" s="41" t="s">
        <v>8</v>
      </c>
      <c r="E30" s="41">
        <v>4490</v>
      </c>
      <c r="F30" s="41">
        <v>2914</v>
      </c>
      <c r="G30" s="41">
        <v>1576</v>
      </c>
    </row>
    <row r="31" spans="1:7" x14ac:dyDescent="0.35">
      <c r="A31" s="41" t="s">
        <v>28</v>
      </c>
      <c r="B31" s="41" t="s">
        <v>27</v>
      </c>
      <c r="C31" s="41" t="s">
        <v>111</v>
      </c>
      <c r="D31" s="41" t="s">
        <v>8</v>
      </c>
      <c r="E31" s="41">
        <v>4536</v>
      </c>
      <c r="F31" s="41">
        <v>1679</v>
      </c>
      <c r="G31" s="41">
        <v>2857</v>
      </c>
    </row>
    <row r="32" spans="1:7" x14ac:dyDescent="0.35">
      <c r="A32" s="41" t="s">
        <v>30</v>
      </c>
      <c r="B32" s="41" t="s">
        <v>29</v>
      </c>
      <c r="C32" s="41" t="s">
        <v>112</v>
      </c>
      <c r="D32" s="41" t="s">
        <v>8</v>
      </c>
      <c r="E32" s="41">
        <v>5780</v>
      </c>
      <c r="F32" s="41">
        <v>1868</v>
      </c>
      <c r="G32" s="41">
        <v>3912</v>
      </c>
    </row>
    <row r="33" spans="1:7" x14ac:dyDescent="0.35">
      <c r="A33" s="41" t="s">
        <v>173</v>
      </c>
      <c r="B33" s="41" t="s">
        <v>10</v>
      </c>
      <c r="C33" s="41" t="s">
        <v>104</v>
      </c>
      <c r="D33" s="41" t="s">
        <v>8</v>
      </c>
      <c r="E33" s="41">
        <v>400079</v>
      </c>
      <c r="F33" s="41">
        <v>280173</v>
      </c>
      <c r="G33" s="41">
        <v>119906</v>
      </c>
    </row>
    <row r="34" spans="1:7" x14ac:dyDescent="0.35">
      <c r="A34" s="41" t="s">
        <v>174</v>
      </c>
      <c r="B34" s="41" t="s">
        <v>10</v>
      </c>
      <c r="C34" s="41" t="s">
        <v>104</v>
      </c>
      <c r="D34" s="41" t="s">
        <v>8</v>
      </c>
      <c r="E34" s="41">
        <v>181160</v>
      </c>
      <c r="F34" s="41">
        <v>91924</v>
      </c>
      <c r="G34" s="41">
        <v>89236</v>
      </c>
    </row>
    <row r="35" spans="1:7" x14ac:dyDescent="0.35">
      <c r="A35" s="41" t="s">
        <v>175</v>
      </c>
      <c r="B35" s="41" t="s">
        <v>10</v>
      </c>
      <c r="C35" s="41" t="s">
        <v>104</v>
      </c>
      <c r="D35" s="41" t="s">
        <v>8</v>
      </c>
      <c r="E35" s="41">
        <v>25308</v>
      </c>
      <c r="F35" s="41">
        <v>15294</v>
      </c>
      <c r="G35" s="41">
        <v>10014</v>
      </c>
    </row>
    <row r="36" spans="1:7" x14ac:dyDescent="0.35">
      <c r="A36" s="41" t="s">
        <v>195</v>
      </c>
      <c r="B36" s="41" t="s">
        <v>31</v>
      </c>
      <c r="C36" s="41" t="s">
        <v>103</v>
      </c>
      <c r="D36" s="41" t="s">
        <v>8</v>
      </c>
      <c r="E36" s="41">
        <v>14988</v>
      </c>
      <c r="F36" s="41">
        <v>612</v>
      </c>
      <c r="G36" s="41">
        <v>14376</v>
      </c>
    </row>
    <row r="37" spans="1:7" x14ac:dyDescent="0.35">
      <c r="A37" s="41" t="s">
        <v>177</v>
      </c>
      <c r="B37" s="41" t="s">
        <v>32</v>
      </c>
      <c r="C37" s="41" t="s">
        <v>104</v>
      </c>
      <c r="D37" s="41" t="s">
        <v>8</v>
      </c>
      <c r="E37" s="41">
        <v>4322</v>
      </c>
      <c r="F37" s="41">
        <v>3324</v>
      </c>
      <c r="G37" s="41">
        <v>998</v>
      </c>
    </row>
    <row r="38" spans="1:7" x14ac:dyDescent="0.35">
      <c r="A38" s="41" t="s">
        <v>176</v>
      </c>
      <c r="B38" s="41" t="s">
        <v>47</v>
      </c>
      <c r="C38" s="41" t="s">
        <v>118</v>
      </c>
      <c r="D38" s="41" t="s">
        <v>8</v>
      </c>
      <c r="E38" s="41">
        <v>8026</v>
      </c>
      <c r="F38" s="41">
        <v>4571</v>
      </c>
      <c r="G38" s="41">
        <v>3455</v>
      </c>
    </row>
    <row r="39" spans="1:7" x14ac:dyDescent="0.35">
      <c r="A39" s="41" t="s">
        <v>34</v>
      </c>
      <c r="B39" s="41" t="s">
        <v>33</v>
      </c>
      <c r="C39" s="41" t="s">
        <v>113</v>
      </c>
      <c r="D39" s="41" t="s">
        <v>8</v>
      </c>
      <c r="E39" s="41">
        <v>14527</v>
      </c>
      <c r="F39" s="41">
        <v>3011</v>
      </c>
      <c r="G39" s="41">
        <v>11516</v>
      </c>
    </row>
    <row r="40" spans="1:7" x14ac:dyDescent="0.35">
      <c r="A40" s="41" t="s">
        <v>36</v>
      </c>
      <c r="B40" s="41" t="s">
        <v>35</v>
      </c>
      <c r="C40" s="41" t="s">
        <v>105</v>
      </c>
      <c r="D40" s="41" t="s">
        <v>8</v>
      </c>
      <c r="E40" s="41">
        <v>4817</v>
      </c>
      <c r="F40" s="41">
        <v>1975</v>
      </c>
      <c r="G40" s="41">
        <v>2842</v>
      </c>
    </row>
    <row r="41" spans="1:7" x14ac:dyDescent="0.35">
      <c r="A41" s="41" t="s">
        <v>134</v>
      </c>
      <c r="B41" s="41" t="s">
        <v>38</v>
      </c>
      <c r="C41" s="41" t="s">
        <v>113</v>
      </c>
      <c r="D41" s="41" t="s">
        <v>8</v>
      </c>
      <c r="E41" s="41">
        <v>1687</v>
      </c>
      <c r="F41" s="41">
        <v>960</v>
      </c>
      <c r="G41" s="41">
        <v>727</v>
      </c>
    </row>
    <row r="42" spans="1:7" x14ac:dyDescent="0.35">
      <c r="A42" s="41" t="s">
        <v>198</v>
      </c>
      <c r="B42" s="41" t="s">
        <v>38</v>
      </c>
      <c r="C42" s="41" t="s">
        <v>113</v>
      </c>
      <c r="D42" s="41" t="s">
        <v>8</v>
      </c>
      <c r="E42" s="41">
        <v>4577</v>
      </c>
      <c r="F42" s="41">
        <v>2841</v>
      </c>
      <c r="G42" s="41">
        <v>1736</v>
      </c>
    </row>
    <row r="43" spans="1:7" x14ac:dyDescent="0.35">
      <c r="A43" s="41" t="s">
        <v>137</v>
      </c>
      <c r="B43" s="41" t="s">
        <v>40</v>
      </c>
      <c r="C43" s="41" t="s">
        <v>114</v>
      </c>
      <c r="D43" s="41" t="s">
        <v>8</v>
      </c>
      <c r="E43" s="41">
        <v>32288</v>
      </c>
      <c r="F43" s="41"/>
      <c r="G43" s="41">
        <v>32288</v>
      </c>
    </row>
    <row r="44" spans="1:7" x14ac:dyDescent="0.35">
      <c r="A44" s="41" t="s">
        <v>161</v>
      </c>
      <c r="B44" s="41" t="s">
        <v>41</v>
      </c>
      <c r="C44" s="41" t="s">
        <v>115</v>
      </c>
      <c r="D44" s="41" t="s">
        <v>8</v>
      </c>
      <c r="E44" s="41">
        <v>5363</v>
      </c>
      <c r="F44" s="41">
        <v>1637</v>
      </c>
      <c r="G44" s="41">
        <v>3726</v>
      </c>
    </row>
    <row r="45" spans="1:7" x14ac:dyDescent="0.35">
      <c r="A45" s="41" t="s">
        <v>42</v>
      </c>
      <c r="B45" s="41" t="s">
        <v>41</v>
      </c>
      <c r="C45" s="41" t="s">
        <v>115</v>
      </c>
      <c r="D45" s="41" t="s">
        <v>11</v>
      </c>
      <c r="E45" s="41">
        <v>727</v>
      </c>
      <c r="F45" s="41">
        <v>476</v>
      </c>
      <c r="G45" s="41">
        <v>251</v>
      </c>
    </row>
    <row r="46" spans="1:7" x14ac:dyDescent="0.35">
      <c r="A46" s="41" t="s">
        <v>163</v>
      </c>
      <c r="B46" s="41" t="s">
        <v>23</v>
      </c>
      <c r="C46" s="41" t="s">
        <v>119</v>
      </c>
      <c r="D46" s="41" t="s">
        <v>8</v>
      </c>
      <c r="E46" s="41">
        <v>8072</v>
      </c>
      <c r="F46" s="41">
        <v>1663</v>
      </c>
      <c r="G46" s="41">
        <v>6409</v>
      </c>
    </row>
    <row r="47" spans="1:7" x14ac:dyDescent="0.35">
      <c r="A47" s="41" t="s">
        <v>199</v>
      </c>
      <c r="B47" s="41" t="s">
        <v>43</v>
      </c>
      <c r="C47" s="41" t="s">
        <v>114</v>
      </c>
      <c r="D47" s="41" t="s">
        <v>8</v>
      </c>
      <c r="E47" s="41">
        <v>4930</v>
      </c>
      <c r="F47" s="41">
        <v>2503</v>
      </c>
      <c r="G47" s="41">
        <v>2427</v>
      </c>
    </row>
    <row r="48" spans="1:7" x14ac:dyDescent="0.35">
      <c r="A48" s="41" t="s">
        <v>140</v>
      </c>
      <c r="B48" s="41" t="s">
        <v>43</v>
      </c>
      <c r="C48" s="41" t="s">
        <v>114</v>
      </c>
      <c r="D48" s="41" t="s">
        <v>8</v>
      </c>
      <c r="E48" s="41"/>
      <c r="F48" s="41"/>
      <c r="G48" s="41"/>
    </row>
    <row r="49" spans="1:7" x14ac:dyDescent="0.35">
      <c r="A49" s="41" t="s">
        <v>44</v>
      </c>
      <c r="B49" s="41" t="s">
        <v>45</v>
      </c>
      <c r="C49" s="41" t="s">
        <v>116</v>
      </c>
      <c r="D49" s="41" t="s">
        <v>8</v>
      </c>
      <c r="E49" s="41">
        <v>32947</v>
      </c>
      <c r="F49" s="41">
        <v>5379</v>
      </c>
      <c r="G49" s="41">
        <v>27568</v>
      </c>
    </row>
    <row r="50" spans="1:7" x14ac:dyDescent="0.35">
      <c r="A50" s="41" t="s">
        <v>79</v>
      </c>
      <c r="B50" s="41" t="s">
        <v>65</v>
      </c>
      <c r="C50" s="41" t="s">
        <v>117</v>
      </c>
      <c r="D50" s="41" t="s">
        <v>8</v>
      </c>
      <c r="E50" s="41">
        <v>15227</v>
      </c>
      <c r="F50" s="41">
        <v>2423</v>
      </c>
      <c r="G50" s="41">
        <v>12804</v>
      </c>
    </row>
    <row r="51" spans="1:7" x14ac:dyDescent="0.35">
      <c r="A51" s="41" t="s">
        <v>167</v>
      </c>
      <c r="B51" s="41" t="s">
        <v>65</v>
      </c>
      <c r="C51" s="41" t="s">
        <v>117</v>
      </c>
      <c r="D51" s="41" t="s">
        <v>8</v>
      </c>
      <c r="E51" s="41">
        <v>15039</v>
      </c>
      <c r="F51" s="41">
        <v>1000</v>
      </c>
      <c r="G51" s="41">
        <v>14039</v>
      </c>
    </row>
    <row r="52" spans="1:7" x14ac:dyDescent="0.35">
      <c r="A52" s="41" t="s">
        <v>142</v>
      </c>
      <c r="B52" s="41" t="s">
        <v>48</v>
      </c>
      <c r="C52" s="41" t="s">
        <v>115</v>
      </c>
      <c r="D52" s="41" t="s">
        <v>8</v>
      </c>
      <c r="E52" s="51">
        <v>5717</v>
      </c>
      <c r="F52" s="51"/>
      <c r="G52" s="41">
        <v>5717</v>
      </c>
    </row>
    <row r="53" spans="1:7" x14ac:dyDescent="0.35">
      <c r="A53" s="41" t="s">
        <v>202</v>
      </c>
      <c r="B53" s="41" t="s">
        <v>48</v>
      </c>
      <c r="C53" s="41" t="s">
        <v>115</v>
      </c>
      <c r="D53" s="41" t="s">
        <v>8</v>
      </c>
      <c r="E53" s="51">
        <v>35194</v>
      </c>
      <c r="F53" s="51">
        <v>9257</v>
      </c>
      <c r="G53" s="41">
        <v>25937</v>
      </c>
    </row>
    <row r="54" spans="1:7" x14ac:dyDescent="0.35">
      <c r="A54" s="41" t="s">
        <v>49</v>
      </c>
      <c r="B54" s="41" t="s">
        <v>50</v>
      </c>
      <c r="C54" s="41" t="s">
        <v>102</v>
      </c>
      <c r="D54" s="41" t="s">
        <v>8</v>
      </c>
      <c r="E54" s="41">
        <v>7095</v>
      </c>
      <c r="F54" s="41"/>
      <c r="G54" s="41">
        <v>7095</v>
      </c>
    </row>
    <row r="55" spans="1:7" x14ac:dyDescent="0.35">
      <c r="A55" s="41" t="s">
        <v>51</v>
      </c>
      <c r="B55" s="41" t="s">
        <v>41</v>
      </c>
      <c r="C55" s="41" t="s">
        <v>115</v>
      </c>
      <c r="D55" s="41" t="s">
        <v>8</v>
      </c>
      <c r="E55" s="41">
        <v>12034</v>
      </c>
      <c r="F55" s="41">
        <v>1641</v>
      </c>
      <c r="G55" s="41">
        <v>10393</v>
      </c>
    </row>
    <row r="56" spans="1:7" x14ac:dyDescent="0.35">
      <c r="A56" s="41" t="s">
        <v>170</v>
      </c>
      <c r="B56" s="41" t="s">
        <v>52</v>
      </c>
      <c r="C56" s="41" t="s">
        <v>107</v>
      </c>
      <c r="D56" s="41" t="s">
        <v>8</v>
      </c>
      <c r="E56" s="41">
        <v>5662</v>
      </c>
      <c r="F56" s="41">
        <v>1667</v>
      </c>
      <c r="G56" s="41">
        <v>3995</v>
      </c>
    </row>
    <row r="57" spans="1:7" x14ac:dyDescent="0.35">
      <c r="A57" s="41" t="s">
        <v>54</v>
      </c>
      <c r="B57" s="41" t="s">
        <v>37</v>
      </c>
      <c r="C57" s="41" t="s">
        <v>103</v>
      </c>
      <c r="D57" s="41" t="s">
        <v>8</v>
      </c>
      <c r="E57" s="41">
        <v>21724</v>
      </c>
      <c r="F57" s="41">
        <v>10464</v>
      </c>
      <c r="G57" s="41">
        <v>11260</v>
      </c>
    </row>
    <row r="58" spans="1:7" x14ac:dyDescent="0.35">
      <c r="A58" s="41" t="s">
        <v>56</v>
      </c>
      <c r="B58" s="41" t="s">
        <v>55</v>
      </c>
      <c r="C58" s="41" t="s">
        <v>102</v>
      </c>
      <c r="D58" s="41" t="s">
        <v>8</v>
      </c>
      <c r="E58" s="41">
        <v>21044</v>
      </c>
      <c r="F58" s="41">
        <v>12037</v>
      </c>
      <c r="G58" s="41">
        <v>9007</v>
      </c>
    </row>
    <row r="59" spans="1:7" x14ac:dyDescent="0.35">
      <c r="A59" s="41" t="s">
        <v>57</v>
      </c>
      <c r="B59" s="41" t="s">
        <v>15</v>
      </c>
      <c r="C59" s="41" t="s">
        <v>106</v>
      </c>
      <c r="D59" s="41" t="s">
        <v>8</v>
      </c>
      <c r="E59" s="41">
        <v>30032</v>
      </c>
      <c r="F59" s="41">
        <v>23040</v>
      </c>
      <c r="G59" s="41">
        <v>6992</v>
      </c>
    </row>
    <row r="60" spans="1:7" x14ac:dyDescent="0.35">
      <c r="A60" s="41" t="s">
        <v>144</v>
      </c>
      <c r="B60" s="41" t="s">
        <v>58</v>
      </c>
      <c r="C60" s="41" t="s">
        <v>106</v>
      </c>
      <c r="D60" s="41" t="s">
        <v>8</v>
      </c>
      <c r="E60" s="41">
        <v>17128</v>
      </c>
      <c r="F60" s="41">
        <v>15801</v>
      </c>
      <c r="G60" s="41">
        <v>1327</v>
      </c>
    </row>
    <row r="61" spans="1:7" x14ac:dyDescent="0.35">
      <c r="A61" s="41" t="s">
        <v>145</v>
      </c>
      <c r="B61" s="41" t="s">
        <v>10</v>
      </c>
      <c r="C61" s="41" t="s">
        <v>104</v>
      </c>
      <c r="D61" s="41" t="s">
        <v>8</v>
      </c>
      <c r="E61" s="41">
        <v>2536</v>
      </c>
      <c r="F61" s="41">
        <v>1420</v>
      </c>
      <c r="G61" s="41">
        <v>1116</v>
      </c>
    </row>
    <row r="62" spans="1:7" x14ac:dyDescent="0.35">
      <c r="A62" s="41" t="s">
        <v>60</v>
      </c>
      <c r="B62" s="41" t="s">
        <v>10</v>
      </c>
      <c r="C62" s="41" t="s">
        <v>104</v>
      </c>
      <c r="D62" s="41" t="s">
        <v>12</v>
      </c>
      <c r="E62" s="41">
        <v>18916</v>
      </c>
      <c r="F62" s="41">
        <v>10960</v>
      </c>
      <c r="G62" s="41">
        <v>7956</v>
      </c>
    </row>
    <row r="63" spans="1:7" x14ac:dyDescent="0.35">
      <c r="A63" s="41" t="s">
        <v>61</v>
      </c>
      <c r="B63" s="41" t="s">
        <v>62</v>
      </c>
      <c r="C63" s="41" t="s">
        <v>103</v>
      </c>
      <c r="D63" s="41" t="s">
        <v>8</v>
      </c>
      <c r="E63" s="41">
        <v>5162</v>
      </c>
      <c r="F63" s="41">
        <v>4545</v>
      </c>
      <c r="G63" s="41">
        <v>617</v>
      </c>
    </row>
    <row r="64" spans="1:7" x14ac:dyDescent="0.35">
      <c r="A64" s="41" t="s">
        <v>146</v>
      </c>
      <c r="B64" s="41" t="s">
        <v>15</v>
      </c>
      <c r="C64" s="41" t="s">
        <v>106</v>
      </c>
      <c r="D64" s="41" t="s">
        <v>12</v>
      </c>
      <c r="E64" s="41">
        <v>30877</v>
      </c>
      <c r="F64" s="41">
        <v>22771</v>
      </c>
      <c r="G64" s="41">
        <v>8106</v>
      </c>
    </row>
    <row r="65" spans="1:7" x14ac:dyDescent="0.35">
      <c r="A65" s="41" t="s">
        <v>203</v>
      </c>
      <c r="B65" s="41" t="s">
        <v>15</v>
      </c>
      <c r="C65" s="41" t="s">
        <v>106</v>
      </c>
      <c r="D65" s="41" t="s">
        <v>8</v>
      </c>
      <c r="E65" s="41">
        <v>22027</v>
      </c>
      <c r="F65" s="41">
        <v>11084</v>
      </c>
      <c r="G65" s="41">
        <v>10943</v>
      </c>
    </row>
    <row r="66" spans="1:7" x14ac:dyDescent="0.35">
      <c r="A66" s="41" t="s">
        <v>147</v>
      </c>
      <c r="B66" s="41"/>
      <c r="C66" s="41" t="s">
        <v>106</v>
      </c>
      <c r="D66" s="41"/>
      <c r="E66" s="41">
        <v>25935</v>
      </c>
      <c r="F66" s="41">
        <v>9929</v>
      </c>
      <c r="G66" s="41">
        <v>16006</v>
      </c>
    </row>
    <row r="67" spans="1:7" x14ac:dyDescent="0.35">
      <c r="A67" s="41" t="s">
        <v>169</v>
      </c>
      <c r="B67" s="41" t="s">
        <v>65</v>
      </c>
      <c r="C67" s="41" t="s">
        <v>117</v>
      </c>
      <c r="D67" s="41" t="s">
        <v>8</v>
      </c>
      <c r="E67" s="41">
        <v>10824</v>
      </c>
      <c r="F67" s="41">
        <v>1865</v>
      </c>
      <c r="G67" s="41">
        <v>8959</v>
      </c>
    </row>
    <row r="68" spans="1:7" x14ac:dyDescent="0.35">
      <c r="A68" s="41" t="s">
        <v>66</v>
      </c>
      <c r="B68" s="41" t="s">
        <v>65</v>
      </c>
      <c r="C68" s="41" t="s">
        <v>117</v>
      </c>
      <c r="D68" s="41" t="s">
        <v>8</v>
      </c>
      <c r="E68" s="41">
        <v>10509</v>
      </c>
      <c r="F68" s="41">
        <v>3156</v>
      </c>
      <c r="G68" s="41">
        <v>7353</v>
      </c>
    </row>
    <row r="69" spans="1:7" x14ac:dyDescent="0.35">
      <c r="A69" s="41" t="s">
        <v>148</v>
      </c>
      <c r="B69" s="41" t="s">
        <v>4</v>
      </c>
      <c r="C69" s="41" t="s">
        <v>102</v>
      </c>
      <c r="D69" s="41" t="s">
        <v>8</v>
      </c>
      <c r="E69" s="41">
        <v>25484</v>
      </c>
      <c r="F69" s="41">
        <v>13435</v>
      </c>
      <c r="G69" s="41">
        <v>12049</v>
      </c>
    </row>
    <row r="70" spans="1:7" x14ac:dyDescent="0.35">
      <c r="A70" s="41" t="s">
        <v>63</v>
      </c>
      <c r="B70" s="41" t="s">
        <v>4</v>
      </c>
      <c r="C70" s="41" t="s">
        <v>102</v>
      </c>
      <c r="D70" s="41" t="s">
        <v>8</v>
      </c>
      <c r="E70" s="41">
        <v>39784</v>
      </c>
      <c r="F70" s="41">
        <v>21086</v>
      </c>
      <c r="G70" s="41">
        <v>18698</v>
      </c>
    </row>
    <row r="71" spans="1:7" x14ac:dyDescent="0.35">
      <c r="A71" s="41" t="s">
        <v>149</v>
      </c>
      <c r="B71" s="41" t="s">
        <v>21</v>
      </c>
      <c r="C71" s="41" t="s">
        <v>104</v>
      </c>
      <c r="D71" s="41" t="s">
        <v>8</v>
      </c>
      <c r="E71" s="41">
        <v>20199</v>
      </c>
      <c r="F71" s="41" t="s">
        <v>71</v>
      </c>
      <c r="G71" s="41" t="s">
        <v>71</v>
      </c>
    </row>
    <row r="72" spans="1:7" x14ac:dyDescent="0.35">
      <c r="A72" s="41" t="s">
        <v>150</v>
      </c>
      <c r="B72" s="41" t="s">
        <v>21</v>
      </c>
      <c r="C72" s="41" t="s">
        <v>104</v>
      </c>
      <c r="D72" s="41" t="s">
        <v>8</v>
      </c>
      <c r="E72" s="41">
        <v>4373</v>
      </c>
      <c r="F72" s="41" t="s">
        <v>71</v>
      </c>
      <c r="G72" s="41" t="s">
        <v>71</v>
      </c>
    </row>
    <row r="73" spans="1:7" x14ac:dyDescent="0.35">
      <c r="A73" s="41" t="s">
        <v>182</v>
      </c>
      <c r="B73" s="41" t="s">
        <v>59</v>
      </c>
      <c r="C73" s="41" t="s">
        <v>104</v>
      </c>
      <c r="D73" s="41" t="s">
        <v>8</v>
      </c>
      <c r="E73" s="41">
        <v>10185</v>
      </c>
      <c r="F73" s="41"/>
      <c r="G73" s="41">
        <v>10185</v>
      </c>
    </row>
    <row r="74" spans="1:7" x14ac:dyDescent="0.35">
      <c r="A74" s="41" t="s">
        <v>155</v>
      </c>
      <c r="B74" s="41" t="s">
        <v>68</v>
      </c>
      <c r="C74" s="41" t="s">
        <v>110</v>
      </c>
      <c r="D74" s="41" t="s">
        <v>8</v>
      </c>
      <c r="E74" s="41">
        <v>2270</v>
      </c>
      <c r="F74" s="41">
        <v>1069</v>
      </c>
      <c r="G74" s="41">
        <v>1201</v>
      </c>
    </row>
    <row r="75" spans="1:7" x14ac:dyDescent="0.35">
      <c r="A75" s="41">
        <f>SUBTOTAL(103,Taulukko16[Museokohteet])</f>
        <v>64</v>
      </c>
      <c r="B75" s="41"/>
      <c r="C75" s="41"/>
      <c r="D75" s="41"/>
      <c r="E75" s="52">
        <f>SUBTOTAL(109,Taulukko16[Kävijät museokohteittain])</f>
        <v>1620325</v>
      </c>
      <c r="F75" s="41">
        <f>SUBTOTAL(109,Taulukko16[Kävijöistä maksaneet kävijät museokohteittain])</f>
        <v>781419</v>
      </c>
      <c r="G75" s="52">
        <f>SUBTOTAL(109,Taulukko16[Kävijöistä ilmaiskävijät museokohteittain])</f>
        <v>814334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Käynnit 2010-2019</vt:lpstr>
      <vt:lpstr>Käynnit 2019</vt:lpstr>
      <vt:lpstr>Käynnit 2018</vt:lpstr>
      <vt:lpstr>Käynnit 2017</vt:lpstr>
      <vt:lpstr>Käynnit 2016</vt:lpstr>
      <vt:lpstr>Käynnit 2015</vt:lpstr>
      <vt:lpstr>Käynnit 2014</vt:lpstr>
      <vt:lpstr>Käynnit 2013</vt:lpstr>
      <vt:lpstr>Käynnit 2012</vt:lpstr>
      <vt:lpstr>Käynnit 2011</vt:lpstr>
      <vt:lpstr>Käynnit 2010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Niemelä, Anu</cp:lastModifiedBy>
  <dcterms:created xsi:type="dcterms:W3CDTF">2016-04-14T09:52:28Z</dcterms:created>
  <dcterms:modified xsi:type="dcterms:W3CDTF">2020-07-01T09:41:41Z</dcterms:modified>
  <cp:category/>
</cp:coreProperties>
</file>